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8" yWindow="4968" windowWidth="14280" windowHeight="8268" activeTab="0"/>
  </bookViews>
  <sheets>
    <sheet name="dochody" sheetId="1" r:id="rId1"/>
  </sheets>
  <definedNames>
    <definedName name="_xlnm.Print_Area" localSheetId="0">'dochody'!$A$1:$G$203</definedName>
  </definedNames>
  <calcPr fullCalcOnLoad="1"/>
</workbook>
</file>

<file path=xl/sharedStrings.xml><?xml version="1.0" encoding="utf-8"?>
<sst xmlns="http://schemas.openxmlformats.org/spreadsheetml/2006/main" count="332" uniqueCount="201">
  <si>
    <t>§</t>
  </si>
  <si>
    <t>Treść</t>
  </si>
  <si>
    <t>0750</t>
  </si>
  <si>
    <t>0830</t>
  </si>
  <si>
    <t>GOSPODARKA  MIESZKANIOWA</t>
  </si>
  <si>
    <t>Gospodarka  gruntami  i  nieruchomościami</t>
  </si>
  <si>
    <t>0470</t>
  </si>
  <si>
    <t>0920</t>
  </si>
  <si>
    <t>Cmentarze</t>
  </si>
  <si>
    <t>ADMINISTRACJA  PUBLICZNA</t>
  </si>
  <si>
    <t>Urzędy  wojewódzkie</t>
  </si>
  <si>
    <t>0690</t>
  </si>
  <si>
    <t>URZĘDY  NACZELNYCH  ORGANÓW  WŁADZY  PAŃSTWOWEJ,  KONTROLI  I  OCHRONY  PRAWA  ORAZ  SĄDOWNICTWA</t>
  </si>
  <si>
    <t>Urzędy  naczelnych  organów  władzy państwowej, kontroli  i  ochrony  prawa</t>
  </si>
  <si>
    <t>0350</t>
  </si>
  <si>
    <t>0910</t>
  </si>
  <si>
    <t>Odsetki od nieterminowych wpłat z tytułu podatków i opłat</t>
  </si>
  <si>
    <t>0310</t>
  </si>
  <si>
    <t>0320</t>
  </si>
  <si>
    <t>0330</t>
  </si>
  <si>
    <t>0340</t>
  </si>
  <si>
    <t>0360</t>
  </si>
  <si>
    <t>0430</t>
  </si>
  <si>
    <t>0500</t>
  </si>
  <si>
    <t>0410</t>
  </si>
  <si>
    <t>0480</t>
  </si>
  <si>
    <t>0010</t>
  </si>
  <si>
    <t>0020</t>
  </si>
  <si>
    <t>OŚWIATA  I  WYCHOWANIE</t>
  </si>
  <si>
    <t>Pozostałe odsetki</t>
  </si>
  <si>
    <t>Przedszkola</t>
  </si>
  <si>
    <t>Gimnazja</t>
  </si>
  <si>
    <t>POMOC  SPOŁECZNA</t>
  </si>
  <si>
    <t>GOSPODARKA  KOMUNALNA  I  OCHRONA  ŚRODOWISKA</t>
  </si>
  <si>
    <t>Gospodarka  ściekowa  i  ochrona  wód</t>
  </si>
  <si>
    <t>0960</t>
  </si>
  <si>
    <t>OGÓŁEM</t>
  </si>
  <si>
    <t>756</t>
  </si>
  <si>
    <t>010</t>
  </si>
  <si>
    <t>ROLNICTWO  I  ŁOWIECTWO</t>
  </si>
  <si>
    <t xml:space="preserve">BEZPIECZEŃSTWO  PUBLICZNE  I  OCHRONA  PRZECIWPOŻAROWA </t>
  </si>
  <si>
    <t>DOCHODY OD OSÓB PRAWNYCH, OD OSÓB FIZYCZNYCH I INNYCH JEDNOSTEK NIEPOSIADAJĄCYCH   OSOBOWOŚCI   PRAWNEJ</t>
  </si>
  <si>
    <t>852</t>
  </si>
  <si>
    <t>0870</t>
  </si>
  <si>
    <t>Wpływy z usług</t>
  </si>
  <si>
    <t>2360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</si>
  <si>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</si>
  <si>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</si>
  <si>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</si>
  <si>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75616</t>
  </si>
  <si>
    <t>Wpływy z opłaty targowej</t>
  </si>
  <si>
    <t>2030</t>
  </si>
  <si>
    <t>0770</t>
  </si>
  <si>
    <t>Zasiłki  i  pomoc  w  naturze  oraz  składki  na  ubezpieczenia emerytalne i rentowe</t>
  </si>
  <si>
    <t>01095</t>
  </si>
  <si>
    <t>Pozostała działalność</t>
  </si>
  <si>
    <t>0490</t>
  </si>
  <si>
    <t>Wpływy z opłat za wydawanie zezwoleń na sprzedaż alkoholu</t>
  </si>
  <si>
    <t>Rozdz.</t>
  </si>
  <si>
    <t>POMOC SPOŁECZNA</t>
  </si>
  <si>
    <t xml:space="preserve">Dział </t>
  </si>
  <si>
    <t>400</t>
  </si>
  <si>
    <t>WYRWARZANIE I ZAOPATRYWANIE W ENERGIĘ ELEKTRYCZNĄ, GAZ I WODĘ</t>
  </si>
  <si>
    <t>40001</t>
  </si>
  <si>
    <t>Dostarczanie ciepła</t>
  </si>
  <si>
    <t>40002</t>
  </si>
  <si>
    <t>Dostarczanie wody</t>
  </si>
  <si>
    <t>70005</t>
  </si>
  <si>
    <t>75011</t>
  </si>
  <si>
    <t>75101</t>
  </si>
  <si>
    <t>85154</t>
  </si>
  <si>
    <t>Ośrodki wsparcia</t>
  </si>
  <si>
    <t>90001</t>
  </si>
  <si>
    <t>Dochody z najmu i dzierżawy składników majatkowych Skarbu Państwa, jednostek samorządu terytorialnego lub innych jednostek zaliczonych do sektora finansów publicznych oraz innych umów o podobnym charakterze</t>
  </si>
  <si>
    <t>Wpływy z opłat za zarząd, użytkowanie i uzytkowanie wieczyste nieruchomości</t>
  </si>
  <si>
    <t>2010</t>
  </si>
  <si>
    <t>Dotacje celowe otrzymane z budzetu państwa na realizację zadań bieżących z zakresu administracji rządowej oraz innych zadań zleconych gminie ustawami</t>
  </si>
  <si>
    <t>Wpływy z różnych opłat</t>
  </si>
  <si>
    <t>75601</t>
  </si>
  <si>
    <t>Wpływy z podatku dochodowego od osób fizycznych</t>
  </si>
  <si>
    <t>Podatek od działalności gospodarczej od osób fizycznych, opłacany w formie karty podatkowej</t>
  </si>
  <si>
    <t>75615</t>
  </si>
  <si>
    <t>Podatek od nieruchomości</t>
  </si>
  <si>
    <t>Podatek leśny</t>
  </si>
  <si>
    <t>Podatek rolny</t>
  </si>
  <si>
    <t>Podatek od środków transportowych</t>
  </si>
  <si>
    <t>Podatek od czynności cywilnoprawnych</t>
  </si>
  <si>
    <t>Wpływy z podatku rolnego, podatku leśnego, podatku od czynności cywilnoprawnych, podatków i opłat lokalnych od osób prawnych i innych jednostek organizacyjnych</t>
  </si>
  <si>
    <t>Wpływy z podatku rolnego, podatku leśnego, podatku od czynności cywilnoprawnych, podatków i opłat lokalnych od osób fizycznych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</si>
  <si>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</si>
  <si>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</si>
  <si>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</si>
  <si>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</si>
  <si>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</si>
  <si>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</si>
  <si>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</si>
  <si>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</si>
  <si>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terutorialnego</t>
  </si>
  <si>
    <t>2920</t>
  </si>
  <si>
    <t>Subwencje ogólne z budżetu państwa</t>
  </si>
  <si>
    <t>Część wyrównawcza subwencji ogólnej dla gmin</t>
  </si>
  <si>
    <t>Część równoważąca subwencji ogólnej dla gmin</t>
  </si>
  <si>
    <t>Różne rozliczenia finansowe</t>
  </si>
  <si>
    <t>851</t>
  </si>
  <si>
    <t>Przeciwdziałanie alkoholizmowi</t>
  </si>
  <si>
    <t>OCHRONA ZDROWIA</t>
  </si>
  <si>
    <t>Usługi opiekuńcze i specjalistyczne usługi opiekuńcze</t>
  </si>
  <si>
    <t>Ośrodki pomocy społecznej</t>
  </si>
  <si>
    <t>Dotacje celowe otrzymane z budżetu państwa na realizację własnych zadań bieżących gmin</t>
  </si>
  <si>
    <t>0370</t>
  </si>
  <si>
    <t>Opłata od posiadania psów</t>
  </si>
  <si>
    <t>Wykonanie</t>
  </si>
  <si>
    <t>% wyk.</t>
  </si>
  <si>
    <t>Dotacje celowe z budżetu państwa na realizację zadań bieżących z zakresu administracji rządowej oraz innych zadań zleconych gminie ustawami</t>
  </si>
  <si>
    <t>Podatek od spadków i darowizn</t>
  </si>
  <si>
    <t>80195</t>
  </si>
  <si>
    <t>EDUKACYJNA OPIEKA WYCHOWAWCZA</t>
  </si>
  <si>
    <t>Pomoc materialna dla uczniów</t>
  </si>
  <si>
    <t>Dotacje celowe otrzymane z budżetu państwa na realizację zadań bieżących z zakresu administracji rządowej oraz innych zadań zleconych gminie ustawami</t>
  </si>
  <si>
    <t>Dotacje celowe w ramach programów finansowanych z udziałem środków europejskich oraz środków, o których mowa w art.. 1 pkt 3 oraz ust. 3 pkt 5 i 6 ustawy, lub płatności w ramach budzetu środków europejskich</t>
  </si>
  <si>
    <t>Świadczenia rodzinne, świadczenie z funduszu alimentacyjnego oraz składki na ubezpieczenia emerytalne i rentowe z ubezpieczenia społecznego</t>
  </si>
  <si>
    <t>Składki  na ubezpieczenia zdrowotne opłacane  za osoby  pobierające  niektóre  świadczenia  z  pomocy  społecznej oraz niektóre świadczenia rodzinne oraz za osoby uczestniczące w zajęciach w centrum integracji społecznej</t>
  </si>
  <si>
    <t>Zasiłki stałe</t>
  </si>
  <si>
    <t>600</t>
  </si>
  <si>
    <t>60016</t>
  </si>
  <si>
    <t>80148</t>
  </si>
  <si>
    <t>Stołówki szkolne i przedszkolne</t>
  </si>
  <si>
    <t>Wpływy i wydatki związane z gromadzeniem środków z opłat i kar za korzystanie ze środowiska</t>
  </si>
  <si>
    <t>TRANSPORT I ŁĄCZNOŚĆ</t>
  </si>
  <si>
    <t>Drogi publiczne gminne</t>
  </si>
  <si>
    <t>Wpływy z róznych opłat</t>
  </si>
  <si>
    <t>80104</t>
  </si>
  <si>
    <t>75414</t>
  </si>
  <si>
    <t>Obrona cywilna</t>
  </si>
  <si>
    <t>DOCHODY BIEŻĄCE RAZEM</t>
  </si>
  <si>
    <t>GOSPODARKA MIESZKANIOWA</t>
  </si>
  <si>
    <t>Gospodarka gruntami i nieruchomościami</t>
  </si>
  <si>
    <t>Wpływy z tytułu odpłatnego nabycia prawa własności oraz prawa uzytkowania wieczystego nieruchomości</t>
  </si>
  <si>
    <t>6290</t>
  </si>
  <si>
    <t>Środki na dofinansowanie własnych inwestycji gmin, powiatów, samorząów województw, pozystkane z innych źródeł</t>
  </si>
  <si>
    <t>DOCHODY MAJĄTKOWE RAZEM</t>
  </si>
  <si>
    <t>Podatek od czynności cwywilnoprawnych</t>
  </si>
  <si>
    <t>Wpływy ze zwrotów dotacji oraz płatności, w tym wykorzystanych niezgodnie z przeznaczeniem lub wykorzystanych z naruszeniem procedur, o których mowa w art.. 184 ustawy, pobranych nienależnie lub w nadmiernej wysokości</t>
  </si>
  <si>
    <t>2007</t>
  </si>
  <si>
    <t>Promocja jednostek samorządu terytorialnego</t>
  </si>
  <si>
    <t>Otrzymane spadki, zapisy i darowizny w postaci pieniężnej</t>
  </si>
  <si>
    <t>Dotacje celowe w ramach programów finansowanych z udziałem środków europejskich oraz środków, o których mowa w art.. 5 ust. 1 pkt 3 oraz ust. 3 pkt 5 i 6 ustawy, lub płatności w ramach budżety środków europejskich</t>
  </si>
  <si>
    <t>2009</t>
  </si>
  <si>
    <t>2707</t>
  </si>
  <si>
    <t>Środki na dofinansowanie własnych zadań bieżących gmin, powiatów, samorządów województw, pozyskane z innych źródeł</t>
  </si>
  <si>
    <t>6207</t>
  </si>
  <si>
    <t>6209</t>
  </si>
  <si>
    <t>80101</t>
  </si>
  <si>
    <t>Szkoły podstawowe</t>
  </si>
  <si>
    <t>Wpływy z dochodów różnych</t>
  </si>
  <si>
    <t>80103</t>
  </si>
  <si>
    <t>Oddziały przedszkolne w szkołach podstawowych</t>
  </si>
  <si>
    <t>Obiekty sportowe</t>
  </si>
  <si>
    <t>Dotacje celowe w ramach programów finansowanych z udziałem środków europejskich oraz środkó, o których mowa w art.. 5 ust. 1 pkt 3 oraz ust. 3 pkt 5 i 6 ustawy, lub płatności w ramach budżetu środków europejskich</t>
  </si>
  <si>
    <t>Plan  na  2015 rok</t>
  </si>
  <si>
    <t>40003</t>
  </si>
  <si>
    <t xml:space="preserve"> Dostarczanie energii elektrycznej</t>
  </si>
  <si>
    <t>DZIAŁALNOŚĆ USŁUGOWA</t>
  </si>
  <si>
    <t>71035</t>
  </si>
  <si>
    <t>2020</t>
  </si>
  <si>
    <t>Dotacje celowe otrzymane z budżetu państwa na zadania bieżące realizowane przez gminę na podstawie porozumień z organami administracji rządowej</t>
  </si>
  <si>
    <t>75107</t>
  </si>
  <si>
    <t>Wybory Prezydenta Rzeczypospolitej Polskiej</t>
  </si>
  <si>
    <t>2700</t>
  </si>
  <si>
    <t>80110</t>
  </si>
  <si>
    <t>Dodatki mieszkaniowe</t>
  </si>
  <si>
    <t>Gospodarka odpadami</t>
  </si>
  <si>
    <t>Wpływy z innych lokalnych opłat pobieranych przez jednostki samorządu terytorialnego na podstawie odrębnych ustaw</t>
  </si>
  <si>
    <t>Dotacje celowe otrzymane z budżetu państwa na realizację inwestycji i zakupów inwestycyjnych własnych gmin</t>
  </si>
  <si>
    <t>WYTWARZANIE I ZAOPATRYWANIE W ENERGIĘ ELEKTRYCZNĄ, GAZ I WODĘ</t>
  </si>
  <si>
    <t>Wpływy ze sprzedaży składników majątkowych</t>
  </si>
  <si>
    <t>6620</t>
  </si>
  <si>
    <t>Dotacje celowe otrzymane z powiatu na inwestycje i zakupy inwestycyjne realizowane na podstawie porozumień między jednostkami samorządu terytorialnego</t>
  </si>
  <si>
    <t>KULTURA FIZYCZNA I SPORT</t>
  </si>
  <si>
    <t>GOSPODARKA KOMUNALNA I OCHRONA ŚRODOWISKA</t>
  </si>
  <si>
    <t>Gospodarka ściekowa i ochrona wód</t>
  </si>
  <si>
    <t>WYKONANIE DOCHODÓW BUDŻETU GMINY ZA  2015 ROK</t>
  </si>
  <si>
    <t>75023</t>
  </si>
  <si>
    <t>Urzędy gmin</t>
  </si>
  <si>
    <t>2460</t>
  </si>
  <si>
    <t>Środki otrzymane od pozostałych jednostek zaliczanych do sektora finansów publicznych na realizację zadań bieżących jednostek zaliczanych do sektora finansów publicznych</t>
  </si>
  <si>
    <t>75108</t>
  </si>
  <si>
    <t>Wybory do Sejmu i Senatu</t>
  </si>
  <si>
    <t>75110</t>
  </si>
  <si>
    <t>Referenda ogólnokrajowe i konstytucyjne</t>
  </si>
  <si>
    <t>0580</t>
  </si>
  <si>
    <t>Grzywny i inne kary pieniężne od osób prawnych i innych jednostek organizacyjnych</t>
  </si>
  <si>
    <t>Wspieranie rodziny</t>
  </si>
  <si>
    <t>2040</t>
  </si>
  <si>
    <t>Dotacje celowe otrzymane z budżetu państwa na reqalizację zadań bieżących z zakresu edukacyjnej opieki wychowawczej finansowanych w całości przez budżet państwa w ramach programów rządowych</t>
  </si>
  <si>
    <t>KULTURA I OCHRONA DZIEDZICTWA NARODOWEGO</t>
  </si>
  <si>
    <t>Domy i ośrodki kultury, świetlice i kluby</t>
  </si>
  <si>
    <t>Dotacje otrzymane z samorządu województwana inwestycje i zakupy inwestycyjne realizowane na podstawie umów między jednostkami samorzadu terytorialnego</t>
  </si>
  <si>
    <t>6310</t>
  </si>
  <si>
    <t>Dotacje celowe otrzymane z budżetu państwa na inwestycje i zakupy inwestycyjne z zakresu administracji rządowej oraz innych zadań zleconych gminie ustawami</t>
  </si>
  <si>
    <t>6280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</si>
</sst>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"/>
    <numFmt numFmtId="170" formatCode="0.0"/>
    <numFmt numFmtId="171" formatCode="#,##0.000"/>
  </numFmts>
  <fonts count="52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9"/>
      <name val="Times New Roman CE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Arial CE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6" fillId="34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6" fillId="34" borderId="10" xfId="0" applyFont="1" applyFill="1" applyBorder="1" applyAlignment="1">
      <alignment horizontal="justify" vertical="top" wrapText="1"/>
    </xf>
    <xf numFmtId="49" fontId="13" fillId="35" borderId="10" xfId="0" applyNumberFormat="1" applyFont="1" applyFill="1" applyBorder="1" applyAlignment="1">
      <alignment horizontal="justify" vertical="top" wrapText="1"/>
    </xf>
    <xf numFmtId="0" fontId="13" fillId="35" borderId="10" xfId="0" applyFont="1" applyFill="1" applyBorder="1" applyAlignment="1">
      <alignment horizontal="justify" vertical="top" wrapText="1"/>
    </xf>
    <xf numFmtId="49" fontId="13" fillId="33" borderId="10" xfId="0" applyNumberFormat="1" applyFont="1" applyFill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justify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13" fillId="35" borderId="10" xfId="0" applyNumberFormat="1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wrapText="1"/>
    </xf>
    <xf numFmtId="0" fontId="13" fillId="33" borderId="11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9" fontId="6" fillId="35" borderId="10" xfId="0" applyNumberFormat="1" applyFont="1" applyFill="1" applyBorder="1" applyAlignment="1">
      <alignment horizontal="justify" vertical="top" wrapText="1"/>
    </xf>
    <xf numFmtId="0" fontId="12" fillId="35" borderId="10" xfId="0" applyFont="1" applyFill="1" applyBorder="1" applyAlignment="1">
      <alignment horizontal="justify" vertical="top" wrapText="1"/>
    </xf>
    <xf numFmtId="49" fontId="12" fillId="35" borderId="10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justify" vertical="top" wrapText="1"/>
    </xf>
    <xf numFmtId="0" fontId="13" fillId="35" borderId="10" xfId="0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49" fontId="13" fillId="36" borderId="10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justify" vertical="top" wrapText="1"/>
    </xf>
    <xf numFmtId="0" fontId="13" fillId="34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justify" vertical="top" wrapText="1"/>
    </xf>
    <xf numFmtId="49" fontId="6" fillId="34" borderId="12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1" xfId="0" applyFont="1" applyFill="1" applyBorder="1" applyAlignment="1">
      <alignment horizontal="justify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13" fillId="35" borderId="11" xfId="0" applyFont="1" applyFill="1" applyBorder="1" applyAlignment="1">
      <alignment horizontal="center" vertical="top" wrapText="1"/>
    </xf>
    <xf numFmtId="49" fontId="6" fillId="35" borderId="12" xfId="0" applyNumberFormat="1" applyFont="1" applyFill="1" applyBorder="1" applyAlignment="1">
      <alignment horizontal="center" vertical="top" wrapText="1"/>
    </xf>
    <xf numFmtId="0" fontId="13" fillId="35" borderId="11" xfId="0" applyFont="1" applyFill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6" fillId="34" borderId="13" xfId="0" applyFont="1" applyFill="1" applyBorder="1" applyAlignment="1">
      <alignment horizontal="center" vertical="top" wrapText="1"/>
    </xf>
    <xf numFmtId="0" fontId="13" fillId="36" borderId="11" xfId="0" applyFont="1" applyFill="1" applyBorder="1" applyAlignment="1">
      <alignment horizontal="center" vertical="top" wrapText="1"/>
    </xf>
    <xf numFmtId="49" fontId="9" fillId="36" borderId="12" xfId="0" applyNumberFormat="1" applyFont="1" applyFill="1" applyBorder="1" applyAlignment="1">
      <alignment horizontal="center" vertical="top" wrapText="1"/>
    </xf>
    <xf numFmtId="0" fontId="9" fillId="36" borderId="11" xfId="0" applyFont="1" applyFill="1" applyBorder="1" applyAlignment="1">
      <alignment horizontal="left" vertical="top" wrapText="1"/>
    </xf>
    <xf numFmtId="49" fontId="12" fillId="35" borderId="12" xfId="0" applyNumberFormat="1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3" fillId="33" borderId="10" xfId="0" applyFont="1" applyFill="1" applyBorder="1" applyAlignment="1">
      <alignment horizontal="left" vertical="top" wrapText="1"/>
    </xf>
    <xf numFmtId="49" fontId="1" fillId="37" borderId="10" xfId="0" applyNumberFormat="1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justify" vertical="top" wrapText="1"/>
    </xf>
    <xf numFmtId="49" fontId="2" fillId="37" borderId="10" xfId="0" applyNumberFormat="1" applyFont="1" applyFill="1" applyBorder="1" applyAlignment="1">
      <alignment horizontal="justify" vertical="top" wrapText="1"/>
    </xf>
    <xf numFmtId="0" fontId="1" fillId="37" borderId="10" xfId="0" applyFont="1" applyFill="1" applyBorder="1" applyAlignment="1">
      <alignment horizontal="left" vertical="top" wrapText="1"/>
    </xf>
    <xf numFmtId="49" fontId="9" fillId="37" borderId="10" xfId="0" applyNumberFormat="1" applyFont="1" applyFill="1" applyBorder="1" applyAlignment="1">
      <alignment horizontal="center" vertical="top" wrapText="1"/>
    </xf>
    <xf numFmtId="49" fontId="6" fillId="37" borderId="10" xfId="0" applyNumberFormat="1" applyFont="1" applyFill="1" applyBorder="1" applyAlignment="1">
      <alignment horizontal="justify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49" fontId="6" fillId="37" borderId="10" xfId="0" applyNumberFormat="1" applyFont="1" applyFill="1" applyBorder="1" applyAlignment="1">
      <alignment horizontal="center" vertical="top" wrapText="1"/>
    </xf>
    <xf numFmtId="0" fontId="9" fillId="37" borderId="10" xfId="0" applyFont="1" applyFill="1" applyBorder="1" applyAlignment="1">
      <alignment horizontal="justify" vertical="top" wrapText="1"/>
    </xf>
    <xf numFmtId="4" fontId="1" fillId="37" borderId="14" xfId="0" applyNumberFormat="1" applyFont="1" applyFill="1" applyBorder="1" applyAlignment="1">
      <alignment horizontal="right" vertical="center" wrapText="1"/>
    </xf>
    <xf numFmtId="4" fontId="1" fillId="36" borderId="10" xfId="0" applyNumberFormat="1" applyFont="1" applyFill="1" applyBorder="1" applyAlignment="1">
      <alignment horizontal="right" vertical="center"/>
    </xf>
    <xf numFmtId="4" fontId="13" fillId="33" borderId="14" xfId="0" applyNumberFormat="1" applyFont="1" applyFill="1" applyBorder="1" applyAlignment="1">
      <alignment horizontal="right" vertical="center" wrapText="1"/>
    </xf>
    <xf numFmtId="4" fontId="13" fillId="35" borderId="10" xfId="0" applyNumberFormat="1" applyFont="1" applyFill="1" applyBorder="1" applyAlignment="1">
      <alignment vertical="center"/>
    </xf>
    <xf numFmtId="4" fontId="6" fillId="0" borderId="14" xfId="0" applyNumberFormat="1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vertical="center"/>
    </xf>
    <xf numFmtId="4" fontId="13" fillId="36" borderId="14" xfId="0" applyNumberFormat="1" applyFont="1" applyFill="1" applyBorder="1" applyAlignment="1">
      <alignment horizontal="right" vertical="center" wrapText="1"/>
    </xf>
    <xf numFmtId="4" fontId="1" fillId="36" borderId="10" xfId="0" applyNumberFormat="1" applyFont="1" applyFill="1" applyBorder="1" applyAlignment="1">
      <alignment vertical="center"/>
    </xf>
    <xf numFmtId="4" fontId="6" fillId="33" borderId="14" xfId="0" applyNumberFormat="1" applyFont="1" applyFill="1" applyBorder="1" applyAlignment="1">
      <alignment horizontal="right" vertical="center" wrapText="1"/>
    </xf>
    <xf numFmtId="4" fontId="13" fillId="35" borderId="14" xfId="0" applyNumberFormat="1" applyFont="1" applyFill="1" applyBorder="1" applyAlignment="1">
      <alignment horizontal="right" vertical="center" wrapText="1"/>
    </xf>
    <xf numFmtId="4" fontId="6" fillId="34" borderId="14" xfId="0" applyNumberFormat="1" applyFont="1" applyFill="1" applyBorder="1" applyAlignment="1">
      <alignment horizontal="right" vertical="center" wrapText="1"/>
    </xf>
    <xf numFmtId="4" fontId="1" fillId="36" borderId="14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/>
    </xf>
    <xf numFmtId="4" fontId="1" fillId="37" borderId="10" xfId="0" applyNumberFormat="1" applyFont="1" applyFill="1" applyBorder="1" applyAlignment="1">
      <alignment vertical="center"/>
    </xf>
    <xf numFmtId="4" fontId="9" fillId="37" borderId="14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vertical="center"/>
    </xf>
    <xf numFmtId="4" fontId="12" fillId="35" borderId="14" xfId="0" applyNumberFormat="1" applyFont="1" applyFill="1" applyBorder="1" applyAlignment="1">
      <alignment horizontal="right" vertical="center" wrapText="1"/>
    </xf>
    <xf numFmtId="4" fontId="1" fillId="35" borderId="14" xfId="0" applyNumberFormat="1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vertical="center"/>
    </xf>
    <xf numFmtId="4" fontId="13" fillId="33" borderId="15" xfId="0" applyNumberFormat="1" applyFont="1" applyFill="1" applyBorder="1" applyAlignment="1">
      <alignment horizontal="right" vertical="center" wrapText="1"/>
    </xf>
    <xf numFmtId="4" fontId="6" fillId="34" borderId="15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12" fillId="35" borderId="15" xfId="0" applyNumberFormat="1" applyFont="1" applyFill="1" applyBorder="1" applyAlignment="1">
      <alignment horizontal="right" vertical="center" wrapText="1"/>
    </xf>
    <xf numFmtId="4" fontId="13" fillId="35" borderId="15" xfId="0" applyNumberFormat="1" applyFont="1" applyFill="1" applyBorder="1" applyAlignment="1">
      <alignment horizontal="right" vertical="center" wrapText="1"/>
    </xf>
    <xf numFmtId="4" fontId="9" fillId="36" borderId="15" xfId="0" applyNumberFormat="1" applyFont="1" applyFill="1" applyBorder="1" applyAlignment="1">
      <alignment horizontal="right" vertical="center" wrapText="1"/>
    </xf>
    <xf numFmtId="4" fontId="9" fillId="36" borderId="10" xfId="0" applyNumberFormat="1" applyFont="1" applyFill="1" applyBorder="1" applyAlignment="1">
      <alignment horizontal="right" vertical="center"/>
    </xf>
    <xf numFmtId="49" fontId="12" fillId="33" borderId="10" xfId="0" applyNumberFormat="1" applyFont="1" applyFill="1" applyBorder="1" applyAlignment="1">
      <alignment horizontal="center" vertical="top" wrapText="1"/>
    </xf>
    <xf numFmtId="4" fontId="12" fillId="33" borderId="14" xfId="0" applyNumberFormat="1" applyFont="1" applyFill="1" applyBorder="1" applyAlignment="1">
      <alignment horizontal="right" vertical="center" wrapText="1"/>
    </xf>
    <xf numFmtId="4" fontId="13" fillId="33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horizontal="left" wrapText="1"/>
    </xf>
    <xf numFmtId="0" fontId="13" fillId="33" borderId="13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4" fontId="1" fillId="37" borderId="14" xfId="0" applyNumberFormat="1" applyFont="1" applyFill="1" applyBorder="1" applyAlignment="1">
      <alignment vertical="center" wrapText="1"/>
    </xf>
    <xf numFmtId="4" fontId="6" fillId="34" borderId="14" xfId="0" applyNumberFormat="1" applyFont="1" applyFill="1" applyBorder="1" applyAlignment="1">
      <alignment vertical="center" wrapText="1"/>
    </xf>
    <xf numFmtId="4" fontId="13" fillId="33" borderId="14" xfId="0" applyNumberFormat="1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top" wrapText="1"/>
    </xf>
    <xf numFmtId="49" fontId="15" fillId="35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4" fontId="13" fillId="33" borderId="10" xfId="0" applyNumberFormat="1" applyFont="1" applyFill="1" applyBorder="1" applyAlignment="1">
      <alignment horizontal="right" vertical="center" wrapText="1"/>
    </xf>
    <xf numFmtId="0" fontId="1" fillId="37" borderId="10" xfId="0" applyFont="1" applyFill="1" applyBorder="1" applyAlignment="1">
      <alignment horizontal="center" vertical="top" wrapText="1"/>
    </xf>
    <xf numFmtId="49" fontId="2" fillId="37" borderId="1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4" fontId="1" fillId="38" borderId="14" xfId="0" applyNumberFormat="1" applyFont="1" applyFill="1" applyBorder="1" applyAlignment="1">
      <alignment horizontal="right" vertical="center" wrapText="1"/>
    </xf>
    <xf numFmtId="4" fontId="9" fillId="39" borderId="14" xfId="0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justify" vertical="top" wrapText="1"/>
    </xf>
    <xf numFmtId="0" fontId="6" fillId="34" borderId="11" xfId="0" applyFont="1" applyFill="1" applyBorder="1" applyAlignment="1">
      <alignment horizontal="left" wrapText="1"/>
    </xf>
    <xf numFmtId="49" fontId="6" fillId="34" borderId="11" xfId="0" applyNumberFormat="1" applyFont="1" applyFill="1" applyBorder="1" applyAlignment="1">
      <alignment horizontal="center" vertical="top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4" fontId="6" fillId="0" borderId="17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justify" vertical="top" wrapText="1"/>
    </xf>
    <xf numFmtId="4" fontId="6" fillId="0" borderId="18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vertical="center"/>
    </xf>
    <xf numFmtId="4" fontId="12" fillId="33" borderId="10" xfId="0" applyNumberFormat="1" applyFont="1" applyFill="1" applyBorder="1" applyAlignment="1">
      <alignment horizontal="right" vertical="center" wrapText="1"/>
    </xf>
    <xf numFmtId="0" fontId="13" fillId="35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right" vertical="center" wrapText="1"/>
    </xf>
    <xf numFmtId="49" fontId="13" fillId="40" borderId="10" xfId="0" applyNumberFormat="1" applyFont="1" applyFill="1" applyBorder="1" applyAlignment="1">
      <alignment horizontal="center" vertical="top" wrapText="1"/>
    </xf>
    <xf numFmtId="0" fontId="13" fillId="40" borderId="10" xfId="0" applyFont="1" applyFill="1" applyBorder="1" applyAlignment="1">
      <alignment horizontal="justify" vertical="top" wrapText="1"/>
    </xf>
    <xf numFmtId="4" fontId="13" fillId="40" borderId="14" xfId="0" applyNumberFormat="1" applyFont="1" applyFill="1" applyBorder="1" applyAlignment="1">
      <alignment horizontal="right" vertical="center" wrapText="1"/>
    </xf>
    <xf numFmtId="4" fontId="13" fillId="40" borderId="14" xfId="0" applyNumberFormat="1" applyFont="1" applyFill="1" applyBorder="1" applyAlignment="1">
      <alignment vertical="center"/>
    </xf>
    <xf numFmtId="49" fontId="1" fillId="41" borderId="10" xfId="0" applyNumberFormat="1" applyFont="1" applyFill="1" applyBorder="1" applyAlignment="1">
      <alignment horizontal="justify" vertical="top" wrapText="1"/>
    </xf>
    <xf numFmtId="49" fontId="1" fillId="41" borderId="10" xfId="0" applyNumberFormat="1" applyFont="1" applyFill="1" applyBorder="1" applyAlignment="1">
      <alignment horizontal="center" vertical="top" wrapText="1"/>
    </xf>
    <xf numFmtId="0" fontId="1" fillId="41" borderId="10" xfId="0" applyFont="1" applyFill="1" applyBorder="1" applyAlignment="1">
      <alignment horizontal="justify" vertical="top" wrapText="1"/>
    </xf>
    <xf numFmtId="4" fontId="1" fillId="41" borderId="14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0" fontId="13" fillId="40" borderId="11" xfId="0" applyFont="1" applyFill="1" applyBorder="1" applyAlignment="1">
      <alignment horizontal="justify" vertical="top" wrapText="1"/>
    </xf>
    <xf numFmtId="0" fontId="13" fillId="40" borderId="13" xfId="0" applyFont="1" applyFill="1" applyBorder="1" applyAlignment="1">
      <alignment horizontal="center" vertical="top" wrapText="1"/>
    </xf>
    <xf numFmtId="4" fontId="13" fillId="40" borderId="15" xfId="0" applyNumberFormat="1" applyFont="1" applyFill="1" applyBorder="1" applyAlignment="1">
      <alignment horizontal="right" vertical="center" wrapText="1"/>
    </xf>
    <xf numFmtId="0" fontId="13" fillId="40" borderId="10" xfId="0" applyFont="1" applyFill="1" applyBorder="1" applyAlignment="1">
      <alignment horizontal="center" vertical="top" wrapText="1"/>
    </xf>
    <xf numFmtId="0" fontId="1" fillId="41" borderId="12" xfId="0" applyFont="1" applyFill="1" applyBorder="1" applyAlignment="1">
      <alignment horizontal="left" vertical="top" wrapText="1"/>
    </xf>
    <xf numFmtId="0" fontId="13" fillId="40" borderId="12" xfId="0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1" fillId="41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1" fillId="37" borderId="21" xfId="0" applyFont="1" applyFill="1" applyBorder="1" applyAlignment="1">
      <alignment horizontal="justify" vertical="top" wrapText="1"/>
    </xf>
    <xf numFmtId="0" fontId="1" fillId="37" borderId="21" xfId="0" applyFont="1" applyFill="1" applyBorder="1" applyAlignment="1">
      <alignment horizontal="center" vertical="top" wrapText="1"/>
    </xf>
    <xf numFmtId="49" fontId="1" fillId="37" borderId="21" xfId="0" applyNumberFormat="1" applyFont="1" applyFill="1" applyBorder="1" applyAlignment="1">
      <alignment horizontal="center" vertical="top" wrapText="1"/>
    </xf>
    <xf numFmtId="4" fontId="1" fillId="37" borderId="21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1" fillId="41" borderId="10" xfId="0" applyFont="1" applyFill="1" applyBorder="1" applyAlignment="1">
      <alignment horizontal="left" vertical="top" wrapText="1"/>
    </xf>
    <xf numFmtId="0" fontId="13" fillId="4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6" fillId="0" borderId="22" xfId="0" applyNumberFormat="1" applyFont="1" applyBorder="1" applyAlignment="1">
      <alignment vertical="center"/>
    </xf>
    <xf numFmtId="0" fontId="1" fillId="42" borderId="10" xfId="0" applyFont="1" applyFill="1" applyBorder="1" applyAlignment="1">
      <alignment horizontal="justify" vertical="top" wrapText="1"/>
    </xf>
    <xf numFmtId="0" fontId="1" fillId="42" borderId="10" xfId="0" applyFont="1" applyFill="1" applyBorder="1" applyAlignment="1">
      <alignment horizontal="center" vertical="top" wrapText="1"/>
    </xf>
    <xf numFmtId="49" fontId="1" fillId="42" borderId="10" xfId="0" applyNumberFormat="1" applyFont="1" applyFill="1" applyBorder="1" applyAlignment="1">
      <alignment horizontal="center" vertical="top" wrapText="1"/>
    </xf>
    <xf numFmtId="4" fontId="1" fillId="42" borderId="10" xfId="0" applyNumberFormat="1" applyFont="1" applyFill="1" applyBorder="1" applyAlignment="1">
      <alignment horizontal="right" vertical="center" wrapText="1"/>
    </xf>
    <xf numFmtId="4" fontId="13" fillId="40" borderId="10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vertical="center"/>
    </xf>
    <xf numFmtId="0" fontId="1" fillId="42" borderId="16" xfId="0" applyFont="1" applyFill="1" applyBorder="1" applyAlignment="1">
      <alignment horizontal="justify" vertical="top" wrapText="1"/>
    </xf>
    <xf numFmtId="4" fontId="1" fillId="42" borderId="14" xfId="0" applyNumberFormat="1" applyFont="1" applyFill="1" applyBorder="1" applyAlignment="1">
      <alignment horizontal="right" vertical="center" wrapText="1"/>
    </xf>
    <xf numFmtId="0" fontId="13" fillId="40" borderId="16" xfId="0" applyFont="1" applyFill="1" applyBorder="1" applyAlignment="1">
      <alignment horizontal="justify" vertical="top" wrapText="1"/>
    </xf>
    <xf numFmtId="0" fontId="13" fillId="40" borderId="12" xfId="0" applyFont="1" applyFill="1" applyBorder="1" applyAlignment="1">
      <alignment horizontal="center" vertical="top" wrapText="1"/>
    </xf>
    <xf numFmtId="0" fontId="12" fillId="35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49" fontId="1" fillId="37" borderId="27" xfId="0" applyNumberFormat="1" applyFont="1" applyFill="1" applyBorder="1" applyAlignment="1">
      <alignment horizontal="center" vertical="top" wrapText="1"/>
    </xf>
    <xf numFmtId="4" fontId="1" fillId="36" borderId="28" xfId="0" applyNumberFormat="1" applyFont="1" applyFill="1" applyBorder="1" applyAlignment="1">
      <alignment horizontal="right" vertical="center"/>
    </xf>
    <xf numFmtId="49" fontId="6" fillId="33" borderId="27" xfId="0" applyNumberFormat="1" applyFont="1" applyFill="1" applyBorder="1" applyAlignment="1">
      <alignment horizontal="justify" vertical="top" wrapText="1"/>
    </xf>
    <xf numFmtId="169" fontId="13" fillId="35" borderId="28" xfId="0" applyNumberFormat="1" applyFont="1" applyFill="1" applyBorder="1" applyAlignment="1">
      <alignment vertical="center"/>
    </xf>
    <xf numFmtId="169" fontId="6" fillId="34" borderId="28" xfId="0" applyNumberFormat="1" applyFont="1" applyFill="1" applyBorder="1" applyAlignment="1">
      <alignment vertical="center"/>
    </xf>
    <xf numFmtId="169" fontId="1" fillId="36" borderId="28" xfId="0" applyNumberFormat="1" applyFont="1" applyFill="1" applyBorder="1" applyAlignment="1">
      <alignment vertical="center"/>
    </xf>
    <xf numFmtId="0" fontId="14" fillId="0" borderId="29" xfId="0" applyFont="1" applyBorder="1" applyAlignment="1">
      <alignment/>
    </xf>
    <xf numFmtId="169" fontId="14" fillId="35" borderId="28" xfId="0" applyNumberFormat="1" applyFont="1" applyFill="1" applyBorder="1" applyAlignment="1">
      <alignment vertical="center"/>
    </xf>
    <xf numFmtId="49" fontId="6" fillId="35" borderId="27" xfId="0" applyNumberFormat="1" applyFont="1" applyFill="1" applyBorder="1" applyAlignment="1">
      <alignment horizontal="justify" vertical="top" wrapText="1"/>
    </xf>
    <xf numFmtId="49" fontId="13" fillId="40" borderId="27" xfId="0" applyNumberFormat="1" applyFont="1" applyFill="1" applyBorder="1" applyAlignment="1">
      <alignment horizontal="justify" vertical="top" wrapText="1"/>
    </xf>
    <xf numFmtId="169" fontId="13" fillId="40" borderId="28" xfId="0" applyNumberFormat="1" applyFont="1" applyFill="1" applyBorder="1" applyAlignment="1">
      <alignment vertical="center"/>
    </xf>
    <xf numFmtId="169" fontId="1" fillId="37" borderId="28" xfId="0" applyNumberFormat="1" applyFont="1" applyFill="1" applyBorder="1" applyAlignment="1">
      <alignment vertical="center"/>
    </xf>
    <xf numFmtId="49" fontId="13" fillId="33" borderId="27" xfId="0" applyNumberFormat="1" applyFont="1" applyFill="1" applyBorder="1" applyAlignment="1">
      <alignment horizontal="justify" vertical="top" wrapText="1"/>
    </xf>
    <xf numFmtId="169" fontId="12" fillId="33" borderId="28" xfId="0" applyNumberFormat="1" applyFont="1" applyFill="1" applyBorder="1" applyAlignment="1">
      <alignment vertical="center"/>
    </xf>
    <xf numFmtId="49" fontId="9" fillId="37" borderId="27" xfId="0" applyNumberFormat="1" applyFont="1" applyFill="1" applyBorder="1" applyAlignment="1">
      <alignment horizontal="center" vertical="top" wrapText="1"/>
    </xf>
    <xf numFmtId="169" fontId="13" fillId="33" borderId="28" xfId="0" applyNumberFormat="1" applyFont="1" applyFill="1" applyBorder="1" applyAlignment="1">
      <alignment vertical="center"/>
    </xf>
    <xf numFmtId="0" fontId="1" fillId="41" borderId="27" xfId="0" applyFont="1" applyFill="1" applyBorder="1" applyAlignment="1">
      <alignment horizontal="center"/>
    </xf>
    <xf numFmtId="169" fontId="1" fillId="41" borderId="28" xfId="0" applyNumberFormat="1" applyFont="1" applyFill="1" applyBorder="1" applyAlignment="1">
      <alignment vertical="center"/>
    </xf>
    <xf numFmtId="0" fontId="13" fillId="40" borderId="27" xfId="0" applyFont="1" applyFill="1" applyBorder="1" applyAlignment="1">
      <alignment/>
    </xf>
    <xf numFmtId="0" fontId="13" fillId="35" borderId="27" xfId="0" applyFont="1" applyFill="1" applyBorder="1" applyAlignment="1">
      <alignment horizontal="center" vertical="top" wrapText="1"/>
    </xf>
    <xf numFmtId="169" fontId="6" fillId="35" borderId="28" xfId="0" applyNumberFormat="1" applyFont="1" applyFill="1" applyBorder="1" applyAlignment="1">
      <alignment vertical="center"/>
    </xf>
    <xf numFmtId="0" fontId="13" fillId="35" borderId="27" xfId="0" applyFont="1" applyFill="1" applyBorder="1" applyAlignment="1">
      <alignment horizontal="justify" vertical="top" wrapText="1"/>
    </xf>
    <xf numFmtId="49" fontId="13" fillId="33" borderId="27" xfId="0" applyNumberFormat="1" applyFont="1" applyFill="1" applyBorder="1" applyAlignment="1">
      <alignment horizontal="center" vertical="top" wrapText="1"/>
    </xf>
    <xf numFmtId="49" fontId="12" fillId="33" borderId="27" xfId="0" applyNumberFormat="1" applyFont="1" applyFill="1" applyBorder="1" applyAlignment="1">
      <alignment horizontal="center" vertical="top" wrapText="1"/>
    </xf>
    <xf numFmtId="169" fontId="6" fillId="0" borderId="28" xfId="0" applyNumberFormat="1" applyFont="1" applyFill="1" applyBorder="1" applyAlignment="1">
      <alignment vertical="center"/>
    </xf>
    <xf numFmtId="49" fontId="1" fillId="35" borderId="27" xfId="0" applyNumberFormat="1" applyFont="1" applyFill="1" applyBorder="1" applyAlignment="1">
      <alignment horizontal="center" vertical="top" wrapText="1"/>
    </xf>
    <xf numFmtId="49" fontId="12" fillId="35" borderId="27" xfId="0" applyNumberFormat="1" applyFont="1" applyFill="1" applyBorder="1" applyAlignment="1">
      <alignment horizontal="center" vertical="top" wrapText="1"/>
    </xf>
    <xf numFmtId="0" fontId="1" fillId="36" borderId="27" xfId="0" applyFont="1" applyFill="1" applyBorder="1" applyAlignment="1">
      <alignment horizontal="center" vertical="top" wrapText="1"/>
    </xf>
    <xf numFmtId="0" fontId="14" fillId="35" borderId="27" xfId="0" applyFont="1" applyFill="1" applyBorder="1" applyAlignment="1">
      <alignment horizontal="justify" vertical="top" wrapText="1"/>
    </xf>
    <xf numFmtId="169" fontId="1" fillId="35" borderId="28" xfId="0" applyNumberFormat="1" applyFont="1" applyFill="1" applyBorder="1" applyAlignment="1">
      <alignment vertical="center"/>
    </xf>
    <xf numFmtId="169" fontId="2" fillId="0" borderId="28" xfId="0" applyNumberFormat="1" applyFont="1" applyFill="1" applyBorder="1" applyAlignment="1">
      <alignment vertical="center"/>
    </xf>
    <xf numFmtId="169" fontId="1" fillId="33" borderId="28" xfId="0" applyNumberFormat="1" applyFont="1" applyFill="1" applyBorder="1" applyAlignment="1">
      <alignment vertical="center"/>
    </xf>
    <xf numFmtId="49" fontId="13" fillId="40" borderId="27" xfId="0" applyNumberFormat="1" applyFont="1" applyFill="1" applyBorder="1" applyAlignment="1">
      <alignment horizontal="center" vertical="top" wrapText="1"/>
    </xf>
    <xf numFmtId="169" fontId="12" fillId="40" borderId="28" xfId="0" applyNumberFormat="1" applyFont="1" applyFill="1" applyBorder="1" applyAlignment="1">
      <alignment vertical="center"/>
    </xf>
    <xf numFmtId="169" fontId="14" fillId="34" borderId="28" xfId="0" applyNumberFormat="1" applyFont="1" applyFill="1" applyBorder="1" applyAlignment="1">
      <alignment vertical="center"/>
    </xf>
    <xf numFmtId="49" fontId="1" fillId="36" borderId="27" xfId="0" applyNumberFormat="1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justify" vertical="top" wrapText="1"/>
    </xf>
    <xf numFmtId="0" fontId="6" fillId="33" borderId="30" xfId="0" applyFont="1" applyFill="1" applyBorder="1" applyAlignment="1">
      <alignment horizontal="justify" vertical="top" wrapText="1"/>
    </xf>
    <xf numFmtId="0" fontId="13" fillId="40" borderId="27" xfId="0" applyFont="1" applyFill="1" applyBorder="1" applyAlignment="1">
      <alignment horizontal="justify" vertical="top" wrapText="1"/>
    </xf>
    <xf numFmtId="0" fontId="13" fillId="33" borderId="27" xfId="0" applyFont="1" applyFill="1" applyBorder="1" applyAlignment="1">
      <alignment horizontal="justify" vertical="top" wrapText="1"/>
    </xf>
    <xf numFmtId="0" fontId="12" fillId="35" borderId="27" xfId="0" applyFont="1" applyFill="1" applyBorder="1" applyAlignment="1">
      <alignment horizontal="justify" vertical="top" wrapText="1"/>
    </xf>
    <xf numFmtId="0" fontId="6" fillId="35" borderId="30" xfId="0" applyFont="1" applyFill="1" applyBorder="1" applyAlignment="1">
      <alignment horizontal="justify" vertical="top" wrapText="1"/>
    </xf>
    <xf numFmtId="0" fontId="6" fillId="34" borderId="30" xfId="0" applyFont="1" applyFill="1" applyBorder="1" applyAlignment="1">
      <alignment horizontal="justify" vertical="top" wrapText="1"/>
    </xf>
    <xf numFmtId="0" fontId="9" fillId="36" borderId="30" xfId="0" applyFont="1" applyFill="1" applyBorder="1" applyAlignment="1">
      <alignment horizontal="center" vertical="top" wrapText="1"/>
    </xf>
    <xf numFmtId="169" fontId="12" fillId="36" borderId="28" xfId="0" applyNumberFormat="1" applyFont="1" applyFill="1" applyBorder="1" applyAlignment="1">
      <alignment vertical="center"/>
    </xf>
    <xf numFmtId="169" fontId="13" fillId="36" borderId="28" xfId="0" applyNumberFormat="1" applyFont="1" applyFill="1" applyBorder="1" applyAlignment="1">
      <alignment vertical="center"/>
    </xf>
    <xf numFmtId="169" fontId="1" fillId="38" borderId="28" xfId="0" applyNumberFormat="1" applyFont="1" applyFill="1" applyBorder="1" applyAlignment="1">
      <alignment vertical="center"/>
    </xf>
    <xf numFmtId="0" fontId="1" fillId="41" borderId="27" xfId="0" applyFont="1" applyFill="1" applyBorder="1" applyAlignment="1">
      <alignment horizontal="center" vertical="top" wrapText="1"/>
    </xf>
    <xf numFmtId="169" fontId="1" fillId="42" borderId="28" xfId="0" applyNumberFormat="1" applyFont="1" applyFill="1" applyBorder="1" applyAlignment="1">
      <alignment vertical="center"/>
    </xf>
    <xf numFmtId="0" fontId="13" fillId="40" borderId="27" xfId="0" applyFont="1" applyFill="1" applyBorder="1" applyAlignment="1">
      <alignment horizontal="center" vertical="top" wrapText="1"/>
    </xf>
    <xf numFmtId="169" fontId="17" fillId="0" borderId="28" xfId="0" applyNumberFormat="1" applyFont="1" applyFill="1" applyBorder="1" applyAlignment="1">
      <alignment vertical="center"/>
    </xf>
    <xf numFmtId="0" fontId="1" fillId="37" borderId="27" xfId="0" applyFont="1" applyFill="1" applyBorder="1" applyAlignment="1">
      <alignment horizontal="center" vertical="top" wrapText="1"/>
    </xf>
    <xf numFmtId="169" fontId="9" fillId="37" borderId="28" xfId="0" applyNumberFormat="1" applyFont="1" applyFill="1" applyBorder="1" applyAlignment="1">
      <alignment vertical="center"/>
    </xf>
    <xf numFmtId="169" fontId="6" fillId="34" borderId="31" xfId="0" applyNumberFormat="1" applyFont="1" applyFill="1" applyBorder="1" applyAlignment="1">
      <alignment vertical="center"/>
    </xf>
    <xf numFmtId="169" fontId="9" fillId="41" borderId="31" xfId="0" applyNumberFormat="1" applyFont="1" applyFill="1" applyBorder="1" applyAlignment="1">
      <alignment vertical="center"/>
    </xf>
    <xf numFmtId="169" fontId="12" fillId="40" borderId="31" xfId="0" applyNumberFormat="1" applyFont="1" applyFill="1" applyBorder="1" applyAlignment="1">
      <alignment vertical="center"/>
    </xf>
    <xf numFmtId="169" fontId="13" fillId="40" borderId="31" xfId="0" applyNumberFormat="1" applyFont="1" applyFill="1" applyBorder="1" applyAlignment="1">
      <alignment vertical="center"/>
    </xf>
    <xf numFmtId="0" fontId="1" fillId="41" borderId="27" xfId="0" applyFont="1" applyFill="1" applyBorder="1" applyAlignment="1">
      <alignment horizontal="justify" vertical="top" wrapText="1"/>
    </xf>
    <xf numFmtId="169" fontId="1" fillId="41" borderId="31" xfId="0" applyNumberFormat="1" applyFont="1" applyFill="1" applyBorder="1" applyAlignment="1">
      <alignment vertical="center"/>
    </xf>
    <xf numFmtId="169" fontId="13" fillId="36" borderId="28" xfId="0" applyNumberFormat="1" applyFont="1" applyFill="1" applyBorder="1" applyAlignment="1">
      <alignment horizontal="right" vertical="center"/>
    </xf>
    <xf numFmtId="0" fontId="12" fillId="33" borderId="27" xfId="0" applyFont="1" applyFill="1" applyBorder="1" applyAlignment="1">
      <alignment horizontal="center" vertical="top" wrapText="1"/>
    </xf>
    <xf numFmtId="169" fontId="12" fillId="33" borderId="28" xfId="0" applyNumberFormat="1" applyFont="1" applyFill="1" applyBorder="1" applyAlignment="1">
      <alignment horizontal="right" vertical="center"/>
    </xf>
    <xf numFmtId="169" fontId="6" fillId="34" borderId="28" xfId="0" applyNumberFormat="1" applyFont="1" applyFill="1" applyBorder="1" applyAlignment="1">
      <alignment horizontal="right" vertical="center"/>
    </xf>
    <xf numFmtId="169" fontId="1" fillId="39" borderId="28" xfId="0" applyNumberFormat="1" applyFont="1" applyFill="1" applyBorder="1" applyAlignment="1">
      <alignment horizontal="right" vertical="center"/>
    </xf>
    <xf numFmtId="4" fontId="9" fillId="43" borderId="32" xfId="0" applyNumberFormat="1" applyFont="1" applyFill="1" applyBorder="1" applyAlignment="1">
      <alignment horizontal="right" vertical="center" wrapText="1"/>
    </xf>
    <xf numFmtId="169" fontId="9" fillId="43" borderId="33" xfId="0" applyNumberFormat="1" applyFont="1" applyFill="1" applyBorder="1" applyAlignment="1">
      <alignment vertical="center"/>
    </xf>
    <xf numFmtId="0" fontId="1" fillId="42" borderId="27" xfId="0" applyFont="1" applyFill="1" applyBorder="1" applyAlignment="1">
      <alignment horizontal="center" vertical="top" wrapText="1"/>
    </xf>
    <xf numFmtId="0" fontId="1" fillId="37" borderId="30" xfId="0" applyFont="1" applyFill="1" applyBorder="1" applyAlignment="1">
      <alignment horizontal="center" vertical="top" wrapText="1"/>
    </xf>
    <xf numFmtId="0" fontId="13" fillId="33" borderId="27" xfId="0" applyFont="1" applyFill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49" fontId="12" fillId="40" borderId="34" xfId="0" applyNumberFormat="1" applyFont="1" applyFill="1" applyBorder="1" applyAlignment="1">
      <alignment horizontal="center" vertical="top" wrapText="1"/>
    </xf>
    <xf numFmtId="49" fontId="12" fillId="40" borderId="11" xfId="0" applyNumberFormat="1" applyFont="1" applyFill="1" applyBorder="1" applyAlignment="1">
      <alignment horizontal="center" vertical="top" wrapText="1"/>
    </xf>
    <xf numFmtId="49" fontId="12" fillId="40" borderId="10" xfId="0" applyNumberFormat="1" applyFont="1" applyFill="1" applyBorder="1" applyAlignment="1">
      <alignment horizontal="center" vertical="top" wrapText="1"/>
    </xf>
    <xf numFmtId="0" fontId="12" fillId="40" borderId="10" xfId="0" applyFont="1" applyFill="1" applyBorder="1" applyAlignment="1">
      <alignment horizontal="justify" vertical="top" wrapText="1"/>
    </xf>
    <xf numFmtId="4" fontId="12" fillId="40" borderId="14" xfId="0" applyNumberFormat="1" applyFont="1" applyFill="1" applyBorder="1" applyAlignment="1">
      <alignment horizontal="right" vertical="center" wrapText="1"/>
    </xf>
    <xf numFmtId="49" fontId="12" fillId="40" borderId="35" xfId="0" applyNumberFormat="1" applyFont="1" applyFill="1" applyBorder="1" applyAlignment="1">
      <alignment horizontal="center" vertical="top" wrapText="1"/>
    </xf>
    <xf numFmtId="49" fontId="12" fillId="40" borderId="1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13" fillId="40" borderId="34" xfId="0" applyFont="1" applyFill="1" applyBorder="1" applyAlignment="1">
      <alignment horizontal="center" vertical="top" wrapText="1"/>
    </xf>
    <xf numFmtId="0" fontId="13" fillId="40" borderId="11" xfId="0" applyFont="1" applyFill="1" applyBorder="1" applyAlignment="1">
      <alignment horizontal="center" vertical="top" wrapText="1"/>
    </xf>
    <xf numFmtId="0" fontId="1" fillId="41" borderId="34" xfId="0" applyFont="1" applyFill="1" applyBorder="1" applyAlignment="1">
      <alignment horizontal="center" vertical="top" wrapText="1"/>
    </xf>
    <xf numFmtId="0" fontId="1" fillId="41" borderId="11" xfId="0" applyFont="1" applyFill="1" applyBorder="1" applyAlignment="1">
      <alignment horizontal="center" vertical="top" wrapText="1"/>
    </xf>
    <xf numFmtId="49" fontId="9" fillId="41" borderId="10" xfId="0" applyNumberFormat="1" applyFont="1" applyFill="1" applyBorder="1" applyAlignment="1">
      <alignment horizontal="center" vertical="top" wrapText="1"/>
    </xf>
    <xf numFmtId="0" fontId="9" fillId="41" borderId="16" xfId="0" applyFont="1" applyFill="1" applyBorder="1" applyAlignment="1">
      <alignment horizontal="justify" vertical="top" wrapText="1"/>
    </xf>
    <xf numFmtId="4" fontId="9" fillId="41" borderId="14" xfId="0" applyNumberFormat="1" applyFont="1" applyFill="1" applyBorder="1" applyAlignment="1">
      <alignment horizontal="right" vertical="center" wrapText="1"/>
    </xf>
    <xf numFmtId="0" fontId="12" fillId="40" borderId="16" xfId="0" applyFont="1" applyFill="1" applyBorder="1" applyAlignment="1">
      <alignment horizontal="justify" vertical="top" wrapText="1"/>
    </xf>
    <xf numFmtId="169" fontId="6" fillId="0" borderId="31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0" fontId="0" fillId="0" borderId="0" xfId="0" applyAlignment="1">
      <alignment/>
    </xf>
    <xf numFmtId="49" fontId="6" fillId="34" borderId="36" xfId="0" applyNumberFormat="1" applyFont="1" applyFill="1" applyBorder="1" applyAlignment="1">
      <alignment horizontal="center" vertical="top" wrapText="1"/>
    </xf>
    <xf numFmtId="49" fontId="6" fillId="34" borderId="13" xfId="0" applyNumberFormat="1" applyFont="1" applyFill="1" applyBorder="1" applyAlignment="1">
      <alignment horizontal="center" vertical="top" wrapText="1"/>
    </xf>
    <xf numFmtId="49" fontId="6" fillId="34" borderId="34" xfId="0" applyNumberFormat="1" applyFont="1" applyFill="1" applyBorder="1" applyAlignment="1">
      <alignment horizontal="center"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6" fillId="34" borderId="29" xfId="0" applyNumberFormat="1" applyFont="1" applyFill="1" applyBorder="1" applyAlignment="1">
      <alignment horizontal="center" vertical="top" wrapText="1"/>
    </xf>
    <xf numFmtId="49" fontId="6" fillId="34" borderId="37" xfId="0" applyNumberFormat="1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8" borderId="35" xfId="0" applyFont="1" applyFill="1" applyBorder="1" applyAlignment="1">
      <alignment horizontal="center" vertical="top" wrapText="1"/>
    </xf>
    <xf numFmtId="0" fontId="1" fillId="38" borderId="38" xfId="0" applyFont="1" applyFill="1" applyBorder="1" applyAlignment="1">
      <alignment horizontal="center" vertical="top" wrapText="1"/>
    </xf>
    <xf numFmtId="0" fontId="1" fillId="38" borderId="12" xfId="0" applyFont="1" applyFill="1" applyBorder="1" applyAlignment="1">
      <alignment horizontal="center" vertical="top" wrapText="1"/>
    </xf>
    <xf numFmtId="0" fontId="9" fillId="39" borderId="35" xfId="0" applyFont="1" applyFill="1" applyBorder="1" applyAlignment="1">
      <alignment horizontal="center" vertical="top" wrapText="1"/>
    </xf>
    <xf numFmtId="0" fontId="9" fillId="39" borderId="38" xfId="0" applyFont="1" applyFill="1" applyBorder="1" applyAlignment="1">
      <alignment horizontal="center" vertical="top" wrapText="1"/>
    </xf>
    <xf numFmtId="0" fontId="9" fillId="39" borderId="12" xfId="0" applyFont="1" applyFill="1" applyBorder="1" applyAlignment="1">
      <alignment horizontal="center" vertical="top" wrapText="1"/>
    </xf>
    <xf numFmtId="0" fontId="6" fillId="34" borderId="36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34" borderId="34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12" fillId="34" borderId="36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 vertical="top" wrapText="1"/>
    </xf>
    <xf numFmtId="0" fontId="12" fillId="34" borderId="29" xfId="0" applyFont="1" applyFill="1" applyBorder="1" applyAlignment="1">
      <alignment horizontal="center" vertical="top" wrapText="1"/>
    </xf>
    <xf numFmtId="0" fontId="12" fillId="34" borderId="37" xfId="0" applyFont="1" applyFill="1" applyBorder="1" applyAlignment="1">
      <alignment horizontal="center" vertical="top" wrapText="1"/>
    </xf>
    <xf numFmtId="0" fontId="12" fillId="34" borderId="34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11" fillId="43" borderId="39" xfId="0" applyFont="1" applyFill="1" applyBorder="1" applyAlignment="1">
      <alignment horizontal="center" vertical="top" wrapText="1"/>
    </xf>
    <xf numFmtId="0" fontId="11" fillId="43" borderId="18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6" fillId="34" borderId="35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 vertical="top" wrapText="1"/>
    </xf>
    <xf numFmtId="0" fontId="6" fillId="34" borderId="37" xfId="0" applyFont="1" applyFill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14" fillId="0" borderId="40" xfId="0" applyFont="1" applyBorder="1" applyAlignment="1">
      <alignment horizontal="center" vertical="top" wrapText="1"/>
    </xf>
    <xf numFmtId="49" fontId="6" fillId="34" borderId="35" xfId="0" applyNumberFormat="1" applyFont="1" applyFill="1" applyBorder="1" applyAlignment="1">
      <alignment horizontal="center" vertical="top" wrapText="1"/>
    </xf>
    <xf numFmtId="49" fontId="6" fillId="34" borderId="12" xfId="0" applyNumberFormat="1" applyFont="1" applyFill="1" applyBorder="1" applyAlignment="1">
      <alignment horizontal="center" vertical="top" wrapText="1"/>
    </xf>
    <xf numFmtId="49" fontId="2" fillId="34" borderId="35" xfId="0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49" fontId="1" fillId="34" borderId="36" xfId="0" applyNumberFormat="1" applyFont="1" applyFill="1" applyBorder="1" applyAlignment="1">
      <alignment horizontal="center" vertical="top" wrapText="1"/>
    </xf>
    <xf numFmtId="49" fontId="1" fillId="34" borderId="13" xfId="0" applyNumberFormat="1" applyFont="1" applyFill="1" applyBorder="1" applyAlignment="1">
      <alignment horizontal="center" vertical="top" wrapText="1"/>
    </xf>
    <xf numFmtId="49" fontId="1" fillId="34" borderId="34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49" fontId="1" fillId="34" borderId="35" xfId="0" applyNumberFormat="1" applyFont="1" applyFill="1" applyBorder="1" applyAlignment="1">
      <alignment horizontal="center" vertical="top" wrapText="1"/>
    </xf>
    <xf numFmtId="49" fontId="1" fillId="34" borderId="12" xfId="0" applyNumberFormat="1" applyFont="1" applyFill="1" applyBorder="1" applyAlignment="1">
      <alignment horizontal="center" vertical="top" wrapText="1"/>
    </xf>
    <xf numFmtId="49" fontId="1" fillId="34" borderId="29" xfId="0" applyNumberFormat="1" applyFont="1" applyFill="1" applyBorder="1" applyAlignment="1">
      <alignment horizontal="center" vertical="top" wrapText="1"/>
    </xf>
    <xf numFmtId="49" fontId="1" fillId="34" borderId="37" xfId="0" applyNumberFormat="1" applyFont="1" applyFill="1" applyBorder="1" applyAlignment="1">
      <alignment horizontal="center" vertical="top" wrapText="1"/>
    </xf>
    <xf numFmtId="49" fontId="6" fillId="0" borderId="36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34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tabSelected="1" workbookViewId="0" topLeftCell="A199">
      <selection activeCell="D205" sqref="D205"/>
    </sheetView>
  </sheetViews>
  <sheetFormatPr defaultColWidth="9.00390625" defaultRowHeight="12.75"/>
  <cols>
    <col min="1" max="1" width="7.375" style="0" customWidth="1"/>
    <col min="2" max="2" width="9.50390625" style="0" bestFit="1" customWidth="1"/>
    <col min="3" max="3" width="6.50390625" style="0" customWidth="1"/>
    <col min="4" max="4" width="42.125" style="0" customWidth="1"/>
    <col min="5" max="5" width="22.50390625" style="0" customWidth="1"/>
    <col min="6" max="6" width="20.375" style="0" customWidth="1"/>
    <col min="7" max="7" width="13.00390625" style="0" bestFit="1" customWidth="1"/>
  </cols>
  <sheetData>
    <row r="1" spans="1:7" ht="36" customHeight="1">
      <c r="A1" s="1"/>
      <c r="B1" s="1"/>
      <c r="D1" s="10"/>
      <c r="E1" s="12"/>
      <c r="F1" s="26"/>
      <c r="G1" s="26"/>
    </row>
    <row r="2" spans="1:6" ht="15">
      <c r="A2" s="1"/>
      <c r="B2" s="1"/>
      <c r="C2" s="27"/>
      <c r="D2" s="8"/>
      <c r="E2" s="8"/>
      <c r="F2" s="26"/>
    </row>
    <row r="3" spans="1:7" ht="15">
      <c r="A3" s="279" t="s">
        <v>181</v>
      </c>
      <c r="B3" s="279"/>
      <c r="C3" s="279"/>
      <c r="D3" s="279"/>
      <c r="E3" s="279"/>
      <c r="F3" s="279"/>
      <c r="G3" s="279"/>
    </row>
    <row r="4" spans="1:4" ht="15">
      <c r="A4" s="2"/>
      <c r="B4" s="2"/>
      <c r="D4" s="4"/>
    </row>
    <row r="5" spans="1:2" ht="15.75" thickBot="1">
      <c r="A5" s="2"/>
      <c r="B5" s="2"/>
    </row>
    <row r="6" spans="1:7" ht="17.25">
      <c r="A6" s="170" t="s">
        <v>60</v>
      </c>
      <c r="B6" s="171" t="s">
        <v>58</v>
      </c>
      <c r="C6" s="171" t="s">
        <v>0</v>
      </c>
      <c r="D6" s="171" t="s">
        <v>1</v>
      </c>
      <c r="E6" s="172" t="s">
        <v>159</v>
      </c>
      <c r="F6" s="173" t="s">
        <v>111</v>
      </c>
      <c r="G6" s="174" t="s">
        <v>112</v>
      </c>
    </row>
    <row r="7" spans="1:7" ht="15.75" customHeight="1">
      <c r="A7" s="175" t="s">
        <v>38</v>
      </c>
      <c r="B7" s="57"/>
      <c r="C7" s="58"/>
      <c r="D7" s="32" t="s">
        <v>39</v>
      </c>
      <c r="E7" s="65">
        <f>SUM(E8)</f>
        <v>280831.35</v>
      </c>
      <c r="F7" s="66">
        <f>SUM(F8)</f>
        <v>279702.75</v>
      </c>
      <c r="G7" s="176">
        <v>100.4</v>
      </c>
    </row>
    <row r="8" spans="1:7" ht="19.5" customHeight="1">
      <c r="A8" s="177"/>
      <c r="B8" s="18" t="s">
        <v>54</v>
      </c>
      <c r="C8" s="16"/>
      <c r="D8" s="17" t="s">
        <v>55</v>
      </c>
      <c r="E8" s="67">
        <f>SUM(E10,E9)</f>
        <v>280831.35</v>
      </c>
      <c r="F8" s="68">
        <f>SUM(F9,F10,)</f>
        <v>279702.75</v>
      </c>
      <c r="G8" s="178">
        <f>F8/E8*100</f>
        <v>99.5981217908898</v>
      </c>
    </row>
    <row r="9" spans="1:7" ht="105.75" customHeight="1">
      <c r="A9" s="337"/>
      <c r="B9" s="338"/>
      <c r="C9" s="54" t="s">
        <v>2</v>
      </c>
      <c r="D9" s="5" t="s">
        <v>73</v>
      </c>
      <c r="E9" s="69">
        <v>2500</v>
      </c>
      <c r="F9" s="77">
        <v>1371.4</v>
      </c>
      <c r="G9" s="179">
        <f aca="true" t="shared" si="0" ref="G9:G111">F9/E9*100</f>
        <v>54.856</v>
      </c>
    </row>
    <row r="10" spans="1:7" ht="64.5" customHeight="1">
      <c r="A10" s="339"/>
      <c r="B10" s="340"/>
      <c r="C10" s="54" t="s">
        <v>75</v>
      </c>
      <c r="D10" s="5" t="s">
        <v>113</v>
      </c>
      <c r="E10" s="69">
        <v>278331.35</v>
      </c>
      <c r="F10" s="77">
        <v>278331.35</v>
      </c>
      <c r="G10" s="179">
        <f t="shared" si="0"/>
        <v>100</v>
      </c>
    </row>
    <row r="11" spans="1:7" ht="46.5" customHeight="1">
      <c r="A11" s="175" t="s">
        <v>61</v>
      </c>
      <c r="B11" s="57"/>
      <c r="C11" s="58"/>
      <c r="D11" s="59" t="s">
        <v>62</v>
      </c>
      <c r="E11" s="71">
        <f>SUM(E12,E16,E19,)</f>
        <v>423100</v>
      </c>
      <c r="F11" s="71">
        <f>SUM(F12,F16,F19,)</f>
        <v>449925.05</v>
      </c>
      <c r="G11" s="180">
        <f t="shared" si="0"/>
        <v>106.34012053887969</v>
      </c>
    </row>
    <row r="12" spans="1:7" ht="15.75" customHeight="1">
      <c r="A12" s="177"/>
      <c r="B12" s="18" t="s">
        <v>63</v>
      </c>
      <c r="C12" s="16"/>
      <c r="D12" s="17" t="s">
        <v>64</v>
      </c>
      <c r="E12" s="67">
        <f>SUM(E14:E15)</f>
        <v>60100</v>
      </c>
      <c r="F12" s="68">
        <f>SUM(F14:F15)</f>
        <v>59497.07</v>
      </c>
      <c r="G12" s="178">
        <f t="shared" si="0"/>
        <v>98.99678868552412</v>
      </c>
    </row>
    <row r="13" spans="1:7" ht="0.75" customHeight="1">
      <c r="A13" s="181"/>
      <c r="B13" s="6"/>
      <c r="C13" s="6"/>
      <c r="D13" s="7"/>
      <c r="E13" s="73"/>
      <c r="F13" s="70"/>
      <c r="G13" s="182" t="e">
        <f t="shared" si="0"/>
        <v>#DIV/0!</v>
      </c>
    </row>
    <row r="14" spans="1:7" ht="17.25" customHeight="1">
      <c r="A14" s="337"/>
      <c r="B14" s="338"/>
      <c r="C14" s="54" t="s">
        <v>3</v>
      </c>
      <c r="D14" s="5" t="s">
        <v>44</v>
      </c>
      <c r="E14" s="69">
        <v>60000</v>
      </c>
      <c r="F14" s="77">
        <v>59232.01</v>
      </c>
      <c r="G14" s="179">
        <f t="shared" si="0"/>
        <v>98.72001666666667</v>
      </c>
    </row>
    <row r="15" spans="1:7" ht="17.25" customHeight="1">
      <c r="A15" s="339"/>
      <c r="B15" s="340"/>
      <c r="C15" s="54" t="s">
        <v>7</v>
      </c>
      <c r="D15" s="5" t="s">
        <v>29</v>
      </c>
      <c r="E15" s="69">
        <v>100</v>
      </c>
      <c r="F15" s="77">
        <v>265.06</v>
      </c>
      <c r="G15" s="179">
        <f t="shared" si="0"/>
        <v>265.06</v>
      </c>
    </row>
    <row r="16" spans="1:7" ht="15.75">
      <c r="A16" s="183"/>
      <c r="B16" s="21" t="s">
        <v>65</v>
      </c>
      <c r="C16" s="14"/>
      <c r="D16" s="15" t="s">
        <v>66</v>
      </c>
      <c r="E16" s="74">
        <f>SUM(E17:E18)</f>
        <v>343000</v>
      </c>
      <c r="F16" s="74">
        <f>SUM(F17:F18)</f>
        <v>376521.11</v>
      </c>
      <c r="G16" s="178">
        <f t="shared" si="0"/>
        <v>109.77291836734693</v>
      </c>
    </row>
    <row r="17" spans="1:7" ht="13.5">
      <c r="A17" s="265"/>
      <c r="B17" s="266"/>
      <c r="C17" s="43" t="s">
        <v>3</v>
      </c>
      <c r="D17" s="13" t="s">
        <v>44</v>
      </c>
      <c r="E17" s="75">
        <v>340000</v>
      </c>
      <c r="F17" s="77">
        <v>373491.61</v>
      </c>
      <c r="G17" s="179">
        <f t="shared" si="0"/>
        <v>109.85047352941176</v>
      </c>
    </row>
    <row r="18" spans="1:7" ht="13.5">
      <c r="A18" s="267"/>
      <c r="B18" s="268"/>
      <c r="C18" s="43" t="s">
        <v>7</v>
      </c>
      <c r="D18" s="13" t="s">
        <v>29</v>
      </c>
      <c r="E18" s="75">
        <v>3000</v>
      </c>
      <c r="F18" s="77">
        <v>3029.5</v>
      </c>
      <c r="G18" s="179">
        <f t="shared" si="0"/>
        <v>100.98333333333333</v>
      </c>
    </row>
    <row r="19" spans="1:7" ht="15.75">
      <c r="A19" s="184"/>
      <c r="B19" s="129" t="s">
        <v>160</v>
      </c>
      <c r="C19" s="129"/>
      <c r="D19" s="130" t="s">
        <v>161</v>
      </c>
      <c r="E19" s="131">
        <f>SUM(E20)</f>
        <v>20000</v>
      </c>
      <c r="F19" s="131">
        <f>SUM(F20:F21)</f>
        <v>13906.869999999999</v>
      </c>
      <c r="G19" s="185">
        <f t="shared" si="0"/>
        <v>69.53435</v>
      </c>
    </row>
    <row r="20" spans="1:7" ht="13.5">
      <c r="A20" s="265"/>
      <c r="B20" s="266"/>
      <c r="C20" s="43" t="s">
        <v>3</v>
      </c>
      <c r="D20" s="13" t="s">
        <v>44</v>
      </c>
      <c r="E20" s="75">
        <v>20000</v>
      </c>
      <c r="F20" s="115">
        <v>13906.23</v>
      </c>
      <c r="G20" s="179">
        <f t="shared" si="0"/>
        <v>69.53115</v>
      </c>
    </row>
    <row r="21" spans="1:7" ht="13.5">
      <c r="A21" s="267"/>
      <c r="B21" s="268"/>
      <c r="C21" s="43" t="s">
        <v>7</v>
      </c>
      <c r="D21" s="13" t="s">
        <v>29</v>
      </c>
      <c r="E21" s="75">
        <v>0</v>
      </c>
      <c r="F21" s="115">
        <v>0.64</v>
      </c>
      <c r="G21" s="179"/>
    </row>
    <row r="22" spans="1:7" ht="15">
      <c r="A22" s="175" t="s">
        <v>123</v>
      </c>
      <c r="B22" s="57"/>
      <c r="C22" s="56"/>
      <c r="D22" s="32" t="s">
        <v>128</v>
      </c>
      <c r="E22" s="99">
        <f>SUM(E23,)</f>
        <v>1000</v>
      </c>
      <c r="F22" s="99">
        <f>SUM(F23,)</f>
        <v>3334.82</v>
      </c>
      <c r="G22" s="186">
        <f t="shared" si="0"/>
        <v>333.482</v>
      </c>
    </row>
    <row r="23" spans="1:7" ht="15.75">
      <c r="A23" s="187"/>
      <c r="B23" s="18" t="s">
        <v>124</v>
      </c>
      <c r="C23" s="18"/>
      <c r="D23" s="17" t="s">
        <v>129</v>
      </c>
      <c r="E23" s="101">
        <f>SUM(E24,)</f>
        <v>1000</v>
      </c>
      <c r="F23" s="101">
        <f>SUM(F24,)</f>
        <v>3334.82</v>
      </c>
      <c r="G23" s="188">
        <f t="shared" si="0"/>
        <v>333.482</v>
      </c>
    </row>
    <row r="24" spans="1:7" ht="13.5">
      <c r="A24" s="325"/>
      <c r="B24" s="326"/>
      <c r="C24" s="43" t="s">
        <v>11</v>
      </c>
      <c r="D24" s="13" t="s">
        <v>130</v>
      </c>
      <c r="E24" s="100">
        <v>1000</v>
      </c>
      <c r="F24" s="80">
        <v>3334.82</v>
      </c>
      <c r="G24" s="179">
        <f t="shared" si="0"/>
        <v>333.482</v>
      </c>
    </row>
    <row r="25" spans="1:7" ht="15">
      <c r="A25" s="189">
        <v>700</v>
      </c>
      <c r="B25" s="57"/>
      <c r="C25" s="58"/>
      <c r="D25" s="32" t="s">
        <v>4</v>
      </c>
      <c r="E25" s="65">
        <f>SUM(E26:E26,)</f>
        <v>113100</v>
      </c>
      <c r="F25" s="78">
        <f>SUM(F26)</f>
        <v>114434.95000000001</v>
      </c>
      <c r="G25" s="180">
        <f t="shared" si="0"/>
        <v>101.18032714412027</v>
      </c>
    </row>
    <row r="26" spans="1:7" ht="36.75" customHeight="1">
      <c r="A26" s="177"/>
      <c r="B26" s="18" t="s">
        <v>67</v>
      </c>
      <c r="C26" s="16"/>
      <c r="D26" s="55" t="s">
        <v>5</v>
      </c>
      <c r="E26" s="67">
        <f>SUM(E27:E31)</f>
        <v>113100</v>
      </c>
      <c r="F26" s="67">
        <f>SUM(F27:F31)</f>
        <v>114434.95000000001</v>
      </c>
      <c r="G26" s="190">
        <f t="shared" si="0"/>
        <v>101.18032714412027</v>
      </c>
    </row>
    <row r="27" spans="1:7" ht="48" customHeight="1">
      <c r="A27" s="265"/>
      <c r="B27" s="266"/>
      <c r="C27" s="43" t="s">
        <v>6</v>
      </c>
      <c r="D27" s="13" t="s">
        <v>74</v>
      </c>
      <c r="E27" s="75">
        <v>3600</v>
      </c>
      <c r="F27" s="77">
        <v>4055.75</v>
      </c>
      <c r="G27" s="179">
        <f t="shared" si="0"/>
        <v>112.65972222222223</v>
      </c>
    </row>
    <row r="28" spans="1:7" ht="26.25" customHeight="1">
      <c r="A28" s="271"/>
      <c r="B28" s="272"/>
      <c r="C28" s="43" t="s">
        <v>11</v>
      </c>
      <c r="D28" s="13" t="s">
        <v>77</v>
      </c>
      <c r="E28" s="75">
        <v>0</v>
      </c>
      <c r="F28" s="77">
        <v>11.6</v>
      </c>
      <c r="G28" s="179"/>
    </row>
    <row r="29" spans="1:7" ht="81" customHeight="1">
      <c r="A29" s="271"/>
      <c r="B29" s="272"/>
      <c r="C29" s="43" t="s">
        <v>2</v>
      </c>
      <c r="D29" s="13" t="s">
        <v>73</v>
      </c>
      <c r="E29" s="75">
        <v>107000</v>
      </c>
      <c r="F29" s="77">
        <v>108991.53</v>
      </c>
      <c r="G29" s="179">
        <f t="shared" si="0"/>
        <v>101.8612429906542</v>
      </c>
    </row>
    <row r="30" spans="1:7" ht="21.75" customHeight="1">
      <c r="A30" s="271"/>
      <c r="B30" s="272"/>
      <c r="C30" s="43" t="s">
        <v>7</v>
      </c>
      <c r="D30" s="13" t="s">
        <v>29</v>
      </c>
      <c r="E30" s="75">
        <v>500</v>
      </c>
      <c r="F30" s="77">
        <v>412.07</v>
      </c>
      <c r="G30" s="179">
        <f t="shared" si="0"/>
        <v>82.414</v>
      </c>
    </row>
    <row r="31" spans="1:7" ht="21.75" customHeight="1">
      <c r="A31" s="267"/>
      <c r="B31" s="268"/>
      <c r="C31" s="43" t="s">
        <v>47</v>
      </c>
      <c r="D31" s="13" t="s">
        <v>48</v>
      </c>
      <c r="E31" s="75">
        <v>2000</v>
      </c>
      <c r="F31" s="77">
        <v>964</v>
      </c>
      <c r="G31" s="179">
        <f t="shared" si="0"/>
        <v>48.199999999999996</v>
      </c>
    </row>
    <row r="32" spans="1:7" ht="21.75" customHeight="1">
      <c r="A32" s="191">
        <v>710</v>
      </c>
      <c r="B32" s="133"/>
      <c r="C32" s="134"/>
      <c r="D32" s="135" t="s">
        <v>162</v>
      </c>
      <c r="E32" s="136">
        <f>SUM(E33)</f>
        <v>8000</v>
      </c>
      <c r="F32" s="136">
        <f>SUM(F33)</f>
        <v>7900</v>
      </c>
      <c r="G32" s="192">
        <f t="shared" si="0"/>
        <v>98.75</v>
      </c>
    </row>
    <row r="33" spans="1:7" ht="21.75" customHeight="1">
      <c r="A33" s="193"/>
      <c r="B33" s="129" t="s">
        <v>163</v>
      </c>
      <c r="C33" s="129"/>
      <c r="D33" s="130" t="s">
        <v>8</v>
      </c>
      <c r="E33" s="131">
        <f>SUM(E34)</f>
        <v>8000</v>
      </c>
      <c r="F33" s="131">
        <f>SUM(F34)</f>
        <v>7900</v>
      </c>
      <c r="G33" s="185">
        <f t="shared" si="0"/>
        <v>98.75</v>
      </c>
    </row>
    <row r="34" spans="1:7" ht="59.25" customHeight="1">
      <c r="A34" s="342"/>
      <c r="B34" s="343"/>
      <c r="C34" s="43" t="s">
        <v>164</v>
      </c>
      <c r="D34" s="13" t="s">
        <v>165</v>
      </c>
      <c r="E34" s="75">
        <v>8000</v>
      </c>
      <c r="F34" s="115">
        <v>7900</v>
      </c>
      <c r="G34" s="179">
        <f t="shared" si="0"/>
        <v>98.75</v>
      </c>
    </row>
    <row r="35" spans="1:7" ht="15">
      <c r="A35" s="189">
        <v>750</v>
      </c>
      <c r="B35" s="60"/>
      <c r="C35" s="61"/>
      <c r="D35" s="32" t="s">
        <v>9</v>
      </c>
      <c r="E35" s="79">
        <f>SUM(E36,E39,E41,E43,)</f>
        <v>804418.36</v>
      </c>
      <c r="F35" s="79">
        <f>SUM(F36,F39,F41,F43,)</f>
        <v>751553.37</v>
      </c>
      <c r="G35" s="180">
        <f t="shared" si="0"/>
        <v>93.42817212675256</v>
      </c>
    </row>
    <row r="36" spans="1:9" ht="15.75">
      <c r="A36" s="177"/>
      <c r="B36" s="18" t="s">
        <v>68</v>
      </c>
      <c r="C36" s="16"/>
      <c r="D36" s="17" t="s">
        <v>10</v>
      </c>
      <c r="E36" s="67">
        <f>SUM(E37:E38)</f>
        <v>44087</v>
      </c>
      <c r="F36" s="68">
        <f>SUM(F37:F38)</f>
        <v>43805.2</v>
      </c>
      <c r="G36" s="178">
        <f t="shared" si="0"/>
        <v>99.36080930886655</v>
      </c>
      <c r="I36" s="47"/>
    </row>
    <row r="37" spans="1:9" ht="54.75">
      <c r="A37" s="337"/>
      <c r="B37" s="338"/>
      <c r="C37" s="54" t="s">
        <v>75</v>
      </c>
      <c r="D37" s="5" t="s">
        <v>76</v>
      </c>
      <c r="E37" s="69">
        <v>44087</v>
      </c>
      <c r="F37" s="77">
        <v>43802.1</v>
      </c>
      <c r="G37" s="179">
        <f t="shared" si="0"/>
        <v>99.35377775761563</v>
      </c>
      <c r="I37" s="47"/>
    </row>
    <row r="38" spans="1:7" ht="54.75">
      <c r="A38" s="339"/>
      <c r="B38" s="340"/>
      <c r="C38" s="54" t="s">
        <v>45</v>
      </c>
      <c r="D38" s="5" t="s">
        <v>46</v>
      </c>
      <c r="E38" s="69">
        <v>0</v>
      </c>
      <c r="F38" s="77">
        <v>3.1</v>
      </c>
      <c r="G38" s="179"/>
    </row>
    <row r="39" spans="1:7" ht="14.25">
      <c r="A39" s="245"/>
      <c r="B39" s="246" t="s">
        <v>182</v>
      </c>
      <c r="C39" s="247"/>
      <c r="D39" s="248" t="s">
        <v>183</v>
      </c>
      <c r="E39" s="249">
        <f>SUM(E40)</f>
        <v>15680.16</v>
      </c>
      <c r="F39" s="249">
        <f>SUM(F40)</f>
        <v>15680.16</v>
      </c>
      <c r="G39" s="208">
        <v>100</v>
      </c>
    </row>
    <row r="40" spans="1:7" ht="54.75">
      <c r="A40" s="277"/>
      <c r="B40" s="278"/>
      <c r="C40" s="54" t="s">
        <v>184</v>
      </c>
      <c r="D40" s="5" t="s">
        <v>185</v>
      </c>
      <c r="E40" s="69">
        <v>15680.16</v>
      </c>
      <c r="F40" s="115">
        <v>15680.16</v>
      </c>
      <c r="G40" s="179">
        <v>100</v>
      </c>
    </row>
    <row r="41" spans="1:7" ht="32.25">
      <c r="A41" s="194"/>
      <c r="B41" s="33">
        <v>75075</v>
      </c>
      <c r="C41" s="21"/>
      <c r="D41" s="125" t="s">
        <v>144</v>
      </c>
      <c r="E41" s="74">
        <f>SUM(E42)</f>
        <v>0</v>
      </c>
      <c r="F41" s="74">
        <f>SUM(F42)</f>
        <v>50</v>
      </c>
      <c r="G41" s="195"/>
    </row>
    <row r="42" spans="1:7" ht="27">
      <c r="A42" s="269"/>
      <c r="B42" s="270"/>
      <c r="C42" s="54" t="s">
        <v>35</v>
      </c>
      <c r="D42" s="5" t="s">
        <v>145</v>
      </c>
      <c r="E42" s="69"/>
      <c r="F42" s="115">
        <v>50</v>
      </c>
      <c r="G42" s="179"/>
    </row>
    <row r="43" spans="1:7" ht="15.75">
      <c r="A43" s="196"/>
      <c r="B43" s="33">
        <v>75095</v>
      </c>
      <c r="C43" s="21"/>
      <c r="D43" s="15" t="s">
        <v>55</v>
      </c>
      <c r="E43" s="74">
        <f>SUM(E44:E46)</f>
        <v>744651.2</v>
      </c>
      <c r="F43" s="74">
        <f>SUM(F44:F46)</f>
        <v>692018.01</v>
      </c>
      <c r="G43" s="178">
        <f t="shared" si="0"/>
        <v>92.93183305150117</v>
      </c>
    </row>
    <row r="44" spans="1:7" ht="79.5" customHeight="1">
      <c r="A44" s="317"/>
      <c r="B44" s="318"/>
      <c r="C44" s="54" t="s">
        <v>143</v>
      </c>
      <c r="D44" s="5" t="s">
        <v>146</v>
      </c>
      <c r="E44" s="69">
        <v>591303.5</v>
      </c>
      <c r="F44" s="115">
        <v>546248.12</v>
      </c>
      <c r="G44" s="179">
        <f t="shared" si="0"/>
        <v>92.38032922179558</v>
      </c>
    </row>
    <row r="45" spans="1:7" ht="81" customHeight="1">
      <c r="A45" s="341"/>
      <c r="B45" s="323"/>
      <c r="C45" s="54" t="s">
        <v>147</v>
      </c>
      <c r="D45" s="5" t="s">
        <v>146</v>
      </c>
      <c r="E45" s="69">
        <v>104347.7</v>
      </c>
      <c r="F45" s="115">
        <v>96396.74</v>
      </c>
      <c r="G45" s="179">
        <f t="shared" si="0"/>
        <v>92.38032079288763</v>
      </c>
    </row>
    <row r="46" spans="1:7" ht="41.25">
      <c r="A46" s="319"/>
      <c r="B46" s="320"/>
      <c r="C46" s="54" t="s">
        <v>148</v>
      </c>
      <c r="D46" s="5" t="s">
        <v>149</v>
      </c>
      <c r="E46" s="69">
        <v>49000</v>
      </c>
      <c r="F46" s="115">
        <v>49373.15</v>
      </c>
      <c r="G46" s="179">
        <f t="shared" si="0"/>
        <v>100.76153061224491</v>
      </c>
    </row>
    <row r="47" spans="1:7" ht="62.25">
      <c r="A47" s="189">
        <v>751</v>
      </c>
      <c r="B47" s="56"/>
      <c r="C47" s="58"/>
      <c r="D47" s="59" t="s">
        <v>12</v>
      </c>
      <c r="E47" s="65">
        <f>SUM(E48,E50,E52,E54,)</f>
        <v>59729</v>
      </c>
      <c r="F47" s="65">
        <f>SUM(F48,F50,F52,F54,)</f>
        <v>59449</v>
      </c>
      <c r="G47" s="180">
        <f t="shared" si="0"/>
        <v>99.53121599223158</v>
      </c>
    </row>
    <row r="48" spans="1:7" ht="32.25">
      <c r="A48" s="197"/>
      <c r="B48" s="18" t="s">
        <v>69</v>
      </c>
      <c r="C48" s="16"/>
      <c r="D48" s="55" t="s">
        <v>13</v>
      </c>
      <c r="E48" s="67">
        <f>SUM(E49)</f>
        <v>924</v>
      </c>
      <c r="F48" s="68">
        <f>SUM(F49)</f>
        <v>924</v>
      </c>
      <c r="G48" s="178">
        <f t="shared" si="0"/>
        <v>100</v>
      </c>
    </row>
    <row r="49" spans="1:7" ht="54.75">
      <c r="A49" s="277"/>
      <c r="B49" s="278"/>
      <c r="C49" s="54" t="s">
        <v>75</v>
      </c>
      <c r="D49" s="5" t="s">
        <v>118</v>
      </c>
      <c r="E49" s="69">
        <v>924</v>
      </c>
      <c r="F49" s="77">
        <v>924</v>
      </c>
      <c r="G49" s="179">
        <f t="shared" si="0"/>
        <v>100</v>
      </c>
    </row>
    <row r="50" spans="1:7" ht="14.25">
      <c r="A50" s="198"/>
      <c r="B50" s="91" t="s">
        <v>166</v>
      </c>
      <c r="C50" s="91"/>
      <c r="D50" s="111" t="s">
        <v>167</v>
      </c>
      <c r="E50" s="92">
        <f>SUM(E51)</f>
        <v>28053</v>
      </c>
      <c r="F50" s="92">
        <f>SUM(F51)</f>
        <v>28053</v>
      </c>
      <c r="G50" s="188">
        <f t="shared" si="0"/>
        <v>100</v>
      </c>
    </row>
    <row r="51" spans="1:7" ht="54.75">
      <c r="A51" s="277"/>
      <c r="B51" s="278"/>
      <c r="C51" s="54" t="s">
        <v>75</v>
      </c>
      <c r="D51" s="5" t="s">
        <v>118</v>
      </c>
      <c r="E51" s="69">
        <v>28053</v>
      </c>
      <c r="F51" s="77">
        <v>28053</v>
      </c>
      <c r="G51" s="199">
        <f t="shared" si="0"/>
        <v>100</v>
      </c>
    </row>
    <row r="52" spans="1:7" ht="14.25">
      <c r="A52" s="250"/>
      <c r="B52" s="251" t="s">
        <v>186</v>
      </c>
      <c r="C52" s="247"/>
      <c r="D52" s="248" t="s">
        <v>187</v>
      </c>
      <c r="E52" s="249">
        <f>SUM(E53)</f>
        <v>16615</v>
      </c>
      <c r="F52" s="249">
        <f>SUM(F53)</f>
        <v>16615</v>
      </c>
      <c r="G52" s="208">
        <v>100</v>
      </c>
    </row>
    <row r="53" spans="1:7" ht="54.75">
      <c r="A53" s="277"/>
      <c r="B53" s="278"/>
      <c r="C53" s="54" t="s">
        <v>75</v>
      </c>
      <c r="D53" s="5" t="s">
        <v>118</v>
      </c>
      <c r="E53" s="69">
        <v>16615</v>
      </c>
      <c r="F53" s="77">
        <v>16615</v>
      </c>
      <c r="G53" s="199">
        <v>100</v>
      </c>
    </row>
    <row r="54" spans="1:7" ht="14.25">
      <c r="A54" s="250"/>
      <c r="B54" s="251" t="s">
        <v>188</v>
      </c>
      <c r="C54" s="247"/>
      <c r="D54" s="248" t="s">
        <v>189</v>
      </c>
      <c r="E54" s="249">
        <f>SUM(E55)</f>
        <v>14137</v>
      </c>
      <c r="F54" s="249">
        <f>SUM(F55)</f>
        <v>13857</v>
      </c>
      <c r="G54" s="208">
        <v>98</v>
      </c>
    </row>
    <row r="55" spans="1:7" ht="54.75">
      <c r="A55" s="277"/>
      <c r="B55" s="278"/>
      <c r="C55" s="54" t="s">
        <v>75</v>
      </c>
      <c r="D55" s="5" t="s">
        <v>118</v>
      </c>
      <c r="E55" s="69">
        <v>14137</v>
      </c>
      <c r="F55" s="77">
        <v>13857</v>
      </c>
      <c r="G55" s="199">
        <v>98</v>
      </c>
    </row>
    <row r="56" spans="1:7" ht="30.75">
      <c r="A56" s="175">
        <v>754</v>
      </c>
      <c r="B56" s="56"/>
      <c r="C56" s="107"/>
      <c r="D56" s="32" t="s">
        <v>40</v>
      </c>
      <c r="E56" s="65">
        <f>SUM(E57)</f>
        <v>1700</v>
      </c>
      <c r="F56" s="72">
        <f>SUM(F57)</f>
        <v>1700</v>
      </c>
      <c r="G56" s="186">
        <f t="shared" si="0"/>
        <v>100</v>
      </c>
    </row>
    <row r="57" spans="1:7" ht="15.75">
      <c r="A57" s="177"/>
      <c r="B57" s="18" t="s">
        <v>132</v>
      </c>
      <c r="C57" s="18"/>
      <c r="D57" s="17" t="s">
        <v>133</v>
      </c>
      <c r="E57" s="67">
        <f>SUM(E58)</f>
        <v>1700</v>
      </c>
      <c r="F57" s="68">
        <f>SUM(F58)</f>
        <v>1700</v>
      </c>
      <c r="G57" s="190">
        <f t="shared" si="0"/>
        <v>100</v>
      </c>
    </row>
    <row r="58" spans="1:7" ht="54.75">
      <c r="A58" s="269"/>
      <c r="B58" s="270"/>
      <c r="C58" s="54" t="s">
        <v>75</v>
      </c>
      <c r="D58" s="5" t="s">
        <v>118</v>
      </c>
      <c r="E58" s="69">
        <v>1700</v>
      </c>
      <c r="F58" s="77">
        <v>1700</v>
      </c>
      <c r="G58" s="179">
        <f t="shared" si="0"/>
        <v>100</v>
      </c>
    </row>
    <row r="59" spans="1:7" ht="62.25">
      <c r="A59" s="175" t="s">
        <v>37</v>
      </c>
      <c r="B59" s="57"/>
      <c r="C59" s="56"/>
      <c r="D59" s="32" t="s">
        <v>41</v>
      </c>
      <c r="E59" s="65">
        <f>SUM(E60,E62,E71,E82,E84,)</f>
        <v>4427371</v>
      </c>
      <c r="F59" s="65">
        <f>SUM(F60,F62,F71,F82,F84,)</f>
        <v>4467694.08</v>
      </c>
      <c r="G59" s="186">
        <f t="shared" si="0"/>
        <v>100.91076803818791</v>
      </c>
    </row>
    <row r="60" spans="1:7" ht="32.25">
      <c r="A60" s="200"/>
      <c r="B60" s="21" t="s">
        <v>78</v>
      </c>
      <c r="C60" s="62"/>
      <c r="D60" s="15" t="s">
        <v>79</v>
      </c>
      <c r="E60" s="81">
        <f>SUM(E61)</f>
        <v>2000</v>
      </c>
      <c r="F60" s="68">
        <f>SUM(F61)</f>
        <v>1872</v>
      </c>
      <c r="G60" s="178">
        <f t="shared" si="0"/>
        <v>93.60000000000001</v>
      </c>
    </row>
    <row r="61" spans="1:7" ht="27">
      <c r="A61" s="333"/>
      <c r="B61" s="334"/>
      <c r="C61" s="43" t="s">
        <v>14</v>
      </c>
      <c r="D61" s="13" t="s">
        <v>80</v>
      </c>
      <c r="E61" s="75">
        <v>2000</v>
      </c>
      <c r="F61" s="77">
        <v>1872</v>
      </c>
      <c r="G61" s="179">
        <f t="shared" si="0"/>
        <v>93.60000000000001</v>
      </c>
    </row>
    <row r="62" spans="1:7" ht="57">
      <c r="A62" s="200"/>
      <c r="B62" s="21" t="s">
        <v>81</v>
      </c>
      <c r="C62" s="28"/>
      <c r="D62" s="29" t="s">
        <v>87</v>
      </c>
      <c r="E62" s="74">
        <f>SUM(E63:E70)</f>
        <v>1360330</v>
      </c>
      <c r="F62" s="68">
        <f>SUM(F63:F70)</f>
        <v>1411672.49</v>
      </c>
      <c r="G62" s="178">
        <f t="shared" si="0"/>
        <v>103.7742672733822</v>
      </c>
    </row>
    <row r="63" spans="1:7" ht="15.75" customHeight="1">
      <c r="A63" s="329"/>
      <c r="B63" s="330"/>
      <c r="C63" s="43" t="s">
        <v>17</v>
      </c>
      <c r="D63" s="13" t="s">
        <v>82</v>
      </c>
      <c r="E63" s="75">
        <v>1100000</v>
      </c>
      <c r="F63" s="77">
        <v>1156629</v>
      </c>
      <c r="G63" s="179">
        <f t="shared" si="0"/>
        <v>105.14809090909093</v>
      </c>
    </row>
    <row r="64" spans="1:7" ht="15.75" customHeight="1">
      <c r="A64" s="335"/>
      <c r="B64" s="336"/>
      <c r="C64" s="43" t="s">
        <v>18</v>
      </c>
      <c r="D64" s="13" t="s">
        <v>84</v>
      </c>
      <c r="E64" s="75">
        <v>7237</v>
      </c>
      <c r="F64" s="77">
        <v>6756.97</v>
      </c>
      <c r="G64" s="179">
        <f t="shared" si="0"/>
        <v>93.36700290175487</v>
      </c>
    </row>
    <row r="65" spans="1:7" ht="15.75" customHeight="1">
      <c r="A65" s="335"/>
      <c r="B65" s="336"/>
      <c r="C65" s="43" t="s">
        <v>19</v>
      </c>
      <c r="D65" s="13" t="s">
        <v>83</v>
      </c>
      <c r="E65" s="75">
        <v>22257</v>
      </c>
      <c r="F65" s="77">
        <v>22432</v>
      </c>
      <c r="G65" s="179">
        <f t="shared" si="0"/>
        <v>100.7862694882509</v>
      </c>
    </row>
    <row r="66" spans="1:7" ht="15.75" customHeight="1">
      <c r="A66" s="335"/>
      <c r="B66" s="336"/>
      <c r="C66" s="43" t="s">
        <v>20</v>
      </c>
      <c r="D66" s="13" t="s">
        <v>85</v>
      </c>
      <c r="E66" s="75">
        <v>7736</v>
      </c>
      <c r="F66" s="77">
        <v>4470.3</v>
      </c>
      <c r="G66" s="179">
        <f t="shared" si="0"/>
        <v>57.78567735263702</v>
      </c>
    </row>
    <row r="67" spans="1:7" ht="15.75" customHeight="1">
      <c r="A67" s="335"/>
      <c r="B67" s="336"/>
      <c r="C67" s="43" t="s">
        <v>22</v>
      </c>
      <c r="D67" s="13" t="s">
        <v>50</v>
      </c>
      <c r="E67" s="75">
        <v>100</v>
      </c>
      <c r="F67" s="77">
        <v>0</v>
      </c>
      <c r="G67" s="179">
        <f t="shared" si="0"/>
        <v>0</v>
      </c>
    </row>
    <row r="68" spans="1:7" ht="15.75" customHeight="1">
      <c r="A68" s="335"/>
      <c r="B68" s="336"/>
      <c r="C68" s="43" t="s">
        <v>23</v>
      </c>
      <c r="D68" s="11" t="s">
        <v>141</v>
      </c>
      <c r="E68" s="75">
        <v>220000</v>
      </c>
      <c r="F68" s="77">
        <v>219778</v>
      </c>
      <c r="G68" s="179">
        <f t="shared" si="0"/>
        <v>99.8990909090909</v>
      </c>
    </row>
    <row r="69" spans="1:7" ht="15.75" customHeight="1">
      <c r="A69" s="335"/>
      <c r="B69" s="336"/>
      <c r="C69" s="43" t="s">
        <v>11</v>
      </c>
      <c r="D69" s="11" t="s">
        <v>130</v>
      </c>
      <c r="E69" s="75">
        <v>500</v>
      </c>
      <c r="F69" s="77">
        <v>104.4</v>
      </c>
      <c r="G69" s="179">
        <f t="shared" si="0"/>
        <v>20.880000000000003</v>
      </c>
    </row>
    <row r="70" spans="1:7" ht="27">
      <c r="A70" s="331"/>
      <c r="B70" s="332"/>
      <c r="C70" s="43" t="s">
        <v>15</v>
      </c>
      <c r="D70" s="11" t="s">
        <v>16</v>
      </c>
      <c r="E70" s="75">
        <v>2500</v>
      </c>
      <c r="F70" s="77">
        <v>1501.82</v>
      </c>
      <c r="G70" s="179">
        <f t="shared" si="0"/>
        <v>60.072799999999994</v>
      </c>
    </row>
    <row r="71" spans="1:7" ht="42.75">
      <c r="A71" s="200"/>
      <c r="B71" s="21" t="s">
        <v>49</v>
      </c>
      <c r="C71" s="102"/>
      <c r="D71" s="29" t="s">
        <v>88</v>
      </c>
      <c r="E71" s="74">
        <f>SUM(E72:E81)</f>
        <v>1154828</v>
      </c>
      <c r="F71" s="68">
        <f>SUM(F72:F81)</f>
        <v>1122265.5399999998</v>
      </c>
      <c r="G71" s="178">
        <f t="shared" si="0"/>
        <v>97.18031949346567</v>
      </c>
    </row>
    <row r="72" spans="1:7" ht="15.75" customHeight="1">
      <c r="A72" s="329"/>
      <c r="B72" s="330"/>
      <c r="C72" s="43" t="s">
        <v>17</v>
      </c>
      <c r="D72" s="13" t="s">
        <v>82</v>
      </c>
      <c r="E72" s="75">
        <v>357000</v>
      </c>
      <c r="F72" s="77">
        <v>356809.45</v>
      </c>
      <c r="G72" s="179">
        <f t="shared" si="0"/>
        <v>99.94662464985996</v>
      </c>
    </row>
    <row r="73" spans="1:7" ht="15.75" customHeight="1">
      <c r="A73" s="335"/>
      <c r="B73" s="336"/>
      <c r="C73" s="43" t="s">
        <v>18</v>
      </c>
      <c r="D73" s="13" t="s">
        <v>84</v>
      </c>
      <c r="E73" s="75">
        <v>668333</v>
      </c>
      <c r="F73" s="77">
        <v>611513.01</v>
      </c>
      <c r="G73" s="179">
        <f t="shared" si="0"/>
        <v>91.49825162007562</v>
      </c>
    </row>
    <row r="74" spans="1:7" ht="15.75" customHeight="1">
      <c r="A74" s="335"/>
      <c r="B74" s="336"/>
      <c r="C74" s="43" t="s">
        <v>19</v>
      </c>
      <c r="D74" s="13" t="s">
        <v>83</v>
      </c>
      <c r="E74" s="75">
        <v>21666</v>
      </c>
      <c r="F74" s="77">
        <v>21396.19</v>
      </c>
      <c r="G74" s="179">
        <f t="shared" si="0"/>
        <v>98.75468475953106</v>
      </c>
    </row>
    <row r="75" spans="1:7" ht="15.75" customHeight="1">
      <c r="A75" s="335"/>
      <c r="B75" s="336"/>
      <c r="C75" s="43" t="s">
        <v>20</v>
      </c>
      <c r="D75" s="13" t="s">
        <v>85</v>
      </c>
      <c r="E75" s="75">
        <v>36729</v>
      </c>
      <c r="F75" s="77">
        <v>53460.97</v>
      </c>
      <c r="G75" s="179">
        <f t="shared" si="0"/>
        <v>145.5552016118054</v>
      </c>
    </row>
    <row r="76" spans="1:7" ht="15.75" customHeight="1">
      <c r="A76" s="335"/>
      <c r="B76" s="336"/>
      <c r="C76" s="43" t="s">
        <v>21</v>
      </c>
      <c r="D76" s="13" t="s">
        <v>114</v>
      </c>
      <c r="E76" s="75">
        <v>10000</v>
      </c>
      <c r="F76" s="77">
        <v>8339.88</v>
      </c>
      <c r="G76" s="179">
        <f t="shared" si="0"/>
        <v>83.3988</v>
      </c>
    </row>
    <row r="77" spans="1:7" ht="15.75" customHeight="1">
      <c r="A77" s="335"/>
      <c r="B77" s="336"/>
      <c r="C77" s="43" t="s">
        <v>109</v>
      </c>
      <c r="D77" s="13" t="s">
        <v>110</v>
      </c>
      <c r="E77" s="75">
        <v>3000</v>
      </c>
      <c r="F77" s="77">
        <v>3140</v>
      </c>
      <c r="G77" s="179">
        <f t="shared" si="0"/>
        <v>104.66666666666666</v>
      </c>
    </row>
    <row r="78" spans="1:7" ht="15.75" customHeight="1">
      <c r="A78" s="335"/>
      <c r="B78" s="336"/>
      <c r="C78" s="43" t="s">
        <v>22</v>
      </c>
      <c r="D78" s="13" t="s">
        <v>50</v>
      </c>
      <c r="E78" s="75">
        <v>100</v>
      </c>
      <c r="F78" s="77">
        <v>0</v>
      </c>
      <c r="G78" s="179">
        <f t="shared" si="0"/>
        <v>0</v>
      </c>
    </row>
    <row r="79" spans="1:7" ht="15.75" customHeight="1">
      <c r="A79" s="335"/>
      <c r="B79" s="336"/>
      <c r="C79" s="43" t="s">
        <v>23</v>
      </c>
      <c r="D79" s="11" t="s">
        <v>86</v>
      </c>
      <c r="E79" s="75">
        <v>50000</v>
      </c>
      <c r="F79" s="77">
        <v>60551</v>
      </c>
      <c r="G79" s="179">
        <f t="shared" si="0"/>
        <v>121.102</v>
      </c>
    </row>
    <row r="80" spans="1:7" ht="15.75" customHeight="1">
      <c r="A80" s="335"/>
      <c r="B80" s="336"/>
      <c r="C80" s="43" t="s">
        <v>11</v>
      </c>
      <c r="D80" s="11" t="s">
        <v>77</v>
      </c>
      <c r="E80" s="75">
        <v>3000</v>
      </c>
      <c r="F80" s="77">
        <v>4249.3</v>
      </c>
      <c r="G80" s="179">
        <f t="shared" si="0"/>
        <v>141.64333333333335</v>
      </c>
    </row>
    <row r="81" spans="1:7" ht="27">
      <c r="A81" s="331"/>
      <c r="B81" s="332"/>
      <c r="C81" s="43" t="s">
        <v>15</v>
      </c>
      <c r="D81" s="13" t="s">
        <v>16</v>
      </c>
      <c r="E81" s="75">
        <v>5000</v>
      </c>
      <c r="F81" s="77">
        <v>2805.74</v>
      </c>
      <c r="G81" s="179">
        <f t="shared" si="0"/>
        <v>56.114799999999995</v>
      </c>
    </row>
    <row r="82" spans="1:7" ht="42.75">
      <c r="A82" s="200"/>
      <c r="B82" s="21" t="s">
        <v>89</v>
      </c>
      <c r="C82" s="102"/>
      <c r="D82" s="29" t="s">
        <v>90</v>
      </c>
      <c r="E82" s="74">
        <f>SUM(E83:E83)</f>
        <v>15000</v>
      </c>
      <c r="F82" s="74">
        <f>SUM(F83:F83)</f>
        <v>16112</v>
      </c>
      <c r="G82" s="178">
        <f t="shared" si="0"/>
        <v>107.41333333333334</v>
      </c>
    </row>
    <row r="83" spans="1:7" ht="15.75" customHeight="1">
      <c r="A83" s="333"/>
      <c r="B83" s="334"/>
      <c r="C83" s="43" t="s">
        <v>24</v>
      </c>
      <c r="D83" s="13" t="s">
        <v>91</v>
      </c>
      <c r="E83" s="75">
        <v>15000</v>
      </c>
      <c r="F83" s="77">
        <v>16112</v>
      </c>
      <c r="G83" s="179">
        <f t="shared" si="0"/>
        <v>107.41333333333334</v>
      </c>
    </row>
    <row r="84" spans="1:7" ht="28.5">
      <c r="A84" s="201"/>
      <c r="B84" s="30" t="s">
        <v>92</v>
      </c>
      <c r="C84" s="103"/>
      <c r="D84" s="29" t="s">
        <v>93</v>
      </c>
      <c r="E84" s="74">
        <f>SUM(E85:E86)</f>
        <v>1895213</v>
      </c>
      <c r="F84" s="68">
        <f>SUM(F85:F86)</f>
        <v>1915772.05</v>
      </c>
      <c r="G84" s="178">
        <f t="shared" si="0"/>
        <v>101.08478835888104</v>
      </c>
    </row>
    <row r="85" spans="1:7" ht="15.75" customHeight="1">
      <c r="A85" s="329"/>
      <c r="B85" s="330"/>
      <c r="C85" s="43" t="s">
        <v>26</v>
      </c>
      <c r="D85" s="13" t="s">
        <v>94</v>
      </c>
      <c r="E85" s="75">
        <v>1885213</v>
      </c>
      <c r="F85" s="77">
        <v>1901632</v>
      </c>
      <c r="G85" s="179">
        <f t="shared" si="0"/>
        <v>100.87093606929297</v>
      </c>
    </row>
    <row r="86" spans="1:7" ht="15.75" customHeight="1">
      <c r="A86" s="331"/>
      <c r="B86" s="332"/>
      <c r="C86" s="43" t="s">
        <v>27</v>
      </c>
      <c r="D86" s="13" t="s">
        <v>95</v>
      </c>
      <c r="E86" s="75">
        <v>10000</v>
      </c>
      <c r="F86" s="77">
        <v>14140.05</v>
      </c>
      <c r="G86" s="179">
        <f t="shared" si="0"/>
        <v>141.4005</v>
      </c>
    </row>
    <row r="87" spans="1:7" ht="15">
      <c r="A87" s="202">
        <v>758</v>
      </c>
      <c r="B87" s="36"/>
      <c r="C87" s="34"/>
      <c r="D87" s="36" t="s">
        <v>96</v>
      </c>
      <c r="E87" s="76">
        <f>SUM(E95,E92,E90,E88,)</f>
        <v>7338453</v>
      </c>
      <c r="F87" s="76">
        <f>SUM(F95,F92,F90,F88,)</f>
        <v>7433387.970000001</v>
      </c>
      <c r="G87" s="180">
        <f t="shared" si="0"/>
        <v>101.29366461841482</v>
      </c>
    </row>
    <row r="88" spans="1:7" ht="28.5">
      <c r="A88" s="203"/>
      <c r="B88" s="33">
        <v>75801</v>
      </c>
      <c r="C88" s="30"/>
      <c r="D88" s="29" t="s">
        <v>97</v>
      </c>
      <c r="E88" s="82">
        <f>SUM(E89)</f>
        <v>4824021</v>
      </c>
      <c r="F88" s="83">
        <f>SUM(F89)</f>
        <v>4824021</v>
      </c>
      <c r="G88" s="204">
        <f t="shared" si="0"/>
        <v>100</v>
      </c>
    </row>
    <row r="89" spans="1:7" ht="13.5">
      <c r="A89" s="269"/>
      <c r="B89" s="270"/>
      <c r="C89" s="54" t="s">
        <v>98</v>
      </c>
      <c r="D89" s="5" t="s">
        <v>99</v>
      </c>
      <c r="E89" s="69">
        <v>4824021</v>
      </c>
      <c r="F89" s="77">
        <v>4824021</v>
      </c>
      <c r="G89" s="179">
        <f t="shared" si="0"/>
        <v>100</v>
      </c>
    </row>
    <row r="90" spans="1:7" ht="32.25">
      <c r="A90" s="196"/>
      <c r="B90" s="33">
        <v>75807</v>
      </c>
      <c r="C90" s="21"/>
      <c r="D90" s="15" t="s">
        <v>100</v>
      </c>
      <c r="E90" s="74">
        <f>SUM(E91)</f>
        <v>2364968</v>
      </c>
      <c r="F90" s="68">
        <f>SUM(F91)</f>
        <v>2364968</v>
      </c>
      <c r="G90" s="178">
        <f t="shared" si="0"/>
        <v>100</v>
      </c>
    </row>
    <row r="91" spans="1:7" ht="13.5">
      <c r="A91" s="269"/>
      <c r="B91" s="270"/>
      <c r="C91" s="54" t="s">
        <v>98</v>
      </c>
      <c r="D91" s="5" t="s">
        <v>99</v>
      </c>
      <c r="E91" s="69">
        <v>2364968</v>
      </c>
      <c r="F91" s="77">
        <v>2364968</v>
      </c>
      <c r="G91" s="179">
        <f t="shared" si="0"/>
        <v>100</v>
      </c>
    </row>
    <row r="92" spans="1:7" ht="15.75">
      <c r="A92" s="196"/>
      <c r="B92" s="33">
        <v>75814</v>
      </c>
      <c r="C92" s="21"/>
      <c r="D92" s="15" t="s">
        <v>102</v>
      </c>
      <c r="E92" s="74">
        <f>SUM(E94,)</f>
        <v>108000</v>
      </c>
      <c r="F92" s="74">
        <f>SUM(F93:F94)</f>
        <v>202934.97</v>
      </c>
      <c r="G92" s="178">
        <f t="shared" si="0"/>
        <v>187.90275</v>
      </c>
    </row>
    <row r="93" spans="1:7" ht="27">
      <c r="A93" s="273"/>
      <c r="B93" s="274"/>
      <c r="C93" s="252" t="s">
        <v>190</v>
      </c>
      <c r="D93" s="253" t="s">
        <v>191</v>
      </c>
      <c r="E93" s="137"/>
      <c r="F93" s="137">
        <v>83635.2</v>
      </c>
      <c r="G93" s="199"/>
    </row>
    <row r="94" spans="1:7" ht="13.5">
      <c r="A94" s="275"/>
      <c r="B94" s="276"/>
      <c r="C94" s="54" t="s">
        <v>47</v>
      </c>
      <c r="D94" s="5" t="s">
        <v>48</v>
      </c>
      <c r="E94" s="69">
        <v>108000</v>
      </c>
      <c r="F94" s="77">
        <v>119299.77</v>
      </c>
      <c r="G94" s="179">
        <f t="shared" si="0"/>
        <v>110.46275000000001</v>
      </c>
    </row>
    <row r="95" spans="1:7" ht="32.25">
      <c r="A95" s="203"/>
      <c r="B95" s="33">
        <v>75831</v>
      </c>
      <c r="C95" s="21"/>
      <c r="D95" s="15" t="s">
        <v>101</v>
      </c>
      <c r="E95" s="74">
        <f>SUM(E96)</f>
        <v>41464</v>
      </c>
      <c r="F95" s="68">
        <f>SUM(F96)</f>
        <v>41464</v>
      </c>
      <c r="G95" s="178">
        <f t="shared" si="0"/>
        <v>100</v>
      </c>
    </row>
    <row r="96" spans="1:7" ht="13.5">
      <c r="A96" s="269"/>
      <c r="B96" s="270"/>
      <c r="C96" s="54" t="s">
        <v>98</v>
      </c>
      <c r="D96" s="5" t="s">
        <v>99</v>
      </c>
      <c r="E96" s="69">
        <v>41464</v>
      </c>
      <c r="F96" s="77">
        <v>41464</v>
      </c>
      <c r="G96" s="179">
        <f t="shared" si="0"/>
        <v>100</v>
      </c>
    </row>
    <row r="97" spans="1:7" ht="15">
      <c r="A97" s="175">
        <v>801</v>
      </c>
      <c r="B97" s="57"/>
      <c r="C97" s="107"/>
      <c r="D97" s="32" t="s">
        <v>28</v>
      </c>
      <c r="E97" s="65">
        <f>SUM(E98,E102,E104,E109,E111,E114,)</f>
        <v>556465.94</v>
      </c>
      <c r="F97" s="65">
        <f>SUM(F98,F102,F104,F109,F111,F114,)</f>
        <v>482957.91000000003</v>
      </c>
      <c r="G97" s="180">
        <f t="shared" si="0"/>
        <v>86.79020139130171</v>
      </c>
    </row>
    <row r="98" spans="1:7" ht="15.75">
      <c r="A98" s="197"/>
      <c r="B98" s="18" t="s">
        <v>152</v>
      </c>
      <c r="C98" s="18"/>
      <c r="D98" s="17" t="s">
        <v>153</v>
      </c>
      <c r="E98" s="67">
        <f>SUM(E99:E101)</f>
        <v>30849</v>
      </c>
      <c r="F98" s="67">
        <f>SUM(F99:F101)</f>
        <v>31779.93</v>
      </c>
      <c r="G98" s="185">
        <f t="shared" si="0"/>
        <v>103.01769911504425</v>
      </c>
    </row>
    <row r="99" spans="1:7" ht="13.5">
      <c r="A99" s="265"/>
      <c r="B99" s="266"/>
      <c r="C99" s="43" t="s">
        <v>47</v>
      </c>
      <c r="D99" s="13" t="s">
        <v>154</v>
      </c>
      <c r="E99" s="75"/>
      <c r="F99" s="75">
        <v>964.4</v>
      </c>
      <c r="G99" s="199"/>
    </row>
    <row r="100" spans="1:7" ht="54.75">
      <c r="A100" s="271"/>
      <c r="B100" s="272"/>
      <c r="C100" s="43" t="s">
        <v>75</v>
      </c>
      <c r="D100" s="9" t="s">
        <v>76</v>
      </c>
      <c r="E100" s="75">
        <v>25149</v>
      </c>
      <c r="F100" s="75">
        <v>25115.53</v>
      </c>
      <c r="G100" s="199">
        <f t="shared" si="0"/>
        <v>99.86691319734382</v>
      </c>
    </row>
    <row r="101" spans="1:7" ht="27">
      <c r="A101" s="267"/>
      <c r="B101" s="268"/>
      <c r="C101" s="43" t="s">
        <v>51</v>
      </c>
      <c r="D101" s="9" t="s">
        <v>108</v>
      </c>
      <c r="E101" s="75">
        <v>5700</v>
      </c>
      <c r="F101" s="75">
        <v>5700</v>
      </c>
      <c r="G101" s="199">
        <f t="shared" si="0"/>
        <v>100</v>
      </c>
    </row>
    <row r="102" spans="1:7" ht="32.25">
      <c r="A102" s="197"/>
      <c r="B102" s="18" t="s">
        <v>155</v>
      </c>
      <c r="C102" s="18"/>
      <c r="D102" s="17" t="s">
        <v>156</v>
      </c>
      <c r="E102" s="67">
        <f>SUM(E103)</f>
        <v>16549</v>
      </c>
      <c r="F102" s="67">
        <f>SUM(F103)</f>
        <v>15708.82</v>
      </c>
      <c r="G102" s="206">
        <f t="shared" si="0"/>
        <v>94.92307692307692</v>
      </c>
    </row>
    <row r="103" spans="1:7" ht="27">
      <c r="A103" s="327"/>
      <c r="B103" s="328"/>
      <c r="C103" s="126" t="s">
        <v>51</v>
      </c>
      <c r="D103" s="9" t="s">
        <v>108</v>
      </c>
      <c r="E103" s="75">
        <v>16549</v>
      </c>
      <c r="F103" s="75">
        <v>15708.82</v>
      </c>
      <c r="G103" s="179">
        <f t="shared" si="0"/>
        <v>94.92307692307692</v>
      </c>
    </row>
    <row r="104" spans="1:7" ht="15.75">
      <c r="A104" s="197"/>
      <c r="B104" s="18" t="s">
        <v>131</v>
      </c>
      <c r="C104" s="18"/>
      <c r="D104" s="17" t="s">
        <v>30</v>
      </c>
      <c r="E104" s="67">
        <f>SUM(E105:E108)</f>
        <v>260778</v>
      </c>
      <c r="F104" s="67">
        <f>SUM(F105:F108)</f>
        <v>245799.89</v>
      </c>
      <c r="G104" s="190">
        <f t="shared" si="0"/>
        <v>94.25637515434585</v>
      </c>
    </row>
    <row r="105" spans="1:7" ht="13.5">
      <c r="A105" s="265"/>
      <c r="B105" s="266"/>
      <c r="C105" s="43" t="s">
        <v>11</v>
      </c>
      <c r="D105" s="13" t="s">
        <v>130</v>
      </c>
      <c r="E105" s="75">
        <v>34460</v>
      </c>
      <c r="F105" s="80">
        <v>24611.5</v>
      </c>
      <c r="G105" s="179">
        <f t="shared" si="0"/>
        <v>71.42048752176436</v>
      </c>
    </row>
    <row r="106" spans="1:7" ht="13.5">
      <c r="A106" s="271"/>
      <c r="B106" s="272"/>
      <c r="C106" s="43" t="s">
        <v>3</v>
      </c>
      <c r="D106" s="38" t="s">
        <v>44</v>
      </c>
      <c r="E106" s="75">
        <v>10000</v>
      </c>
      <c r="F106" s="80">
        <v>15054.39</v>
      </c>
      <c r="G106" s="179">
        <f t="shared" si="0"/>
        <v>150.5439</v>
      </c>
    </row>
    <row r="107" spans="1:7" ht="27">
      <c r="A107" s="271"/>
      <c r="B107" s="272"/>
      <c r="C107" s="43" t="s">
        <v>51</v>
      </c>
      <c r="D107" s="9" t="s">
        <v>108</v>
      </c>
      <c r="E107" s="75">
        <v>211318</v>
      </c>
      <c r="F107" s="80">
        <v>201134</v>
      </c>
      <c r="G107" s="179">
        <f t="shared" si="0"/>
        <v>95.18072289156626</v>
      </c>
    </row>
    <row r="108" spans="1:7" ht="41.25">
      <c r="A108" s="267"/>
      <c r="B108" s="268"/>
      <c r="C108" s="43" t="s">
        <v>168</v>
      </c>
      <c r="D108" s="9" t="s">
        <v>149</v>
      </c>
      <c r="E108" s="75">
        <v>5000</v>
      </c>
      <c r="F108" s="80">
        <v>5000</v>
      </c>
      <c r="G108" s="179">
        <f t="shared" si="0"/>
        <v>100</v>
      </c>
    </row>
    <row r="109" spans="1:7" ht="15.75">
      <c r="A109" s="207"/>
      <c r="B109" s="129" t="s">
        <v>169</v>
      </c>
      <c r="C109" s="129"/>
      <c r="D109" s="138" t="s">
        <v>31</v>
      </c>
      <c r="E109" s="131">
        <f>SUM(E110)</f>
        <v>17525</v>
      </c>
      <c r="F109" s="131">
        <f>SUM(F110)</f>
        <v>17317.18</v>
      </c>
      <c r="G109" s="208">
        <f t="shared" si="0"/>
        <v>98.8141512125535</v>
      </c>
    </row>
    <row r="110" spans="1:7" ht="54.75">
      <c r="A110" s="325"/>
      <c r="B110" s="326"/>
      <c r="C110" s="43" t="s">
        <v>75</v>
      </c>
      <c r="D110" s="9" t="s">
        <v>76</v>
      </c>
      <c r="E110" s="75">
        <v>17525</v>
      </c>
      <c r="F110" s="80">
        <v>17317.18</v>
      </c>
      <c r="G110" s="179">
        <f t="shared" si="0"/>
        <v>98.8141512125535</v>
      </c>
    </row>
    <row r="111" spans="1:7" ht="15.75">
      <c r="A111" s="177"/>
      <c r="B111" s="18" t="s">
        <v>125</v>
      </c>
      <c r="C111" s="18"/>
      <c r="D111" s="17" t="s">
        <v>126</v>
      </c>
      <c r="E111" s="67">
        <f>SUM(E112:E113)</f>
        <v>133020</v>
      </c>
      <c r="F111" s="68">
        <f>SUM(F112:F113)</f>
        <v>91193</v>
      </c>
      <c r="G111" s="178">
        <f t="shared" si="0"/>
        <v>68.55585626221621</v>
      </c>
    </row>
    <row r="112" spans="1:7" ht="15.75" customHeight="1">
      <c r="A112" s="265"/>
      <c r="B112" s="266"/>
      <c r="C112" s="43" t="s">
        <v>11</v>
      </c>
      <c r="D112" s="13" t="s">
        <v>77</v>
      </c>
      <c r="E112" s="75"/>
      <c r="F112" s="77">
        <v>691.5</v>
      </c>
      <c r="G112" s="179"/>
    </row>
    <row r="113" spans="1:7" ht="15.75" customHeight="1">
      <c r="A113" s="267"/>
      <c r="B113" s="268"/>
      <c r="C113" s="43" t="s">
        <v>3</v>
      </c>
      <c r="D113" s="13" t="s">
        <v>44</v>
      </c>
      <c r="E113" s="75">
        <v>133020</v>
      </c>
      <c r="F113" s="77">
        <v>90501.5</v>
      </c>
      <c r="G113" s="179">
        <f aca="true" t="shared" si="1" ref="G113:G203">F113/E113*100</f>
        <v>68.03600962261314</v>
      </c>
    </row>
    <row r="114" spans="1:7" ht="15.75">
      <c r="A114" s="183"/>
      <c r="B114" s="21" t="s">
        <v>115</v>
      </c>
      <c r="C114" s="21"/>
      <c r="D114" s="15" t="s">
        <v>55</v>
      </c>
      <c r="E114" s="74">
        <f>SUM(E115:E117)</f>
        <v>97744.94</v>
      </c>
      <c r="F114" s="74">
        <f>SUM(F115:F117)</f>
        <v>81159.09</v>
      </c>
      <c r="G114" s="178">
        <f t="shared" si="1"/>
        <v>83.0315001472199</v>
      </c>
    </row>
    <row r="115" spans="1:7" ht="13.5">
      <c r="A115" s="265"/>
      <c r="B115" s="266"/>
      <c r="C115" s="43" t="s">
        <v>3</v>
      </c>
      <c r="D115" s="13" t="s">
        <v>44</v>
      </c>
      <c r="E115" s="75">
        <v>50000</v>
      </c>
      <c r="F115" s="80">
        <v>42805</v>
      </c>
      <c r="G115" s="209">
        <f t="shared" si="1"/>
        <v>85.61</v>
      </c>
    </row>
    <row r="116" spans="1:7" ht="69">
      <c r="A116" s="271"/>
      <c r="B116" s="272"/>
      <c r="C116" s="43" t="s">
        <v>143</v>
      </c>
      <c r="D116" s="5" t="s">
        <v>146</v>
      </c>
      <c r="E116" s="75">
        <v>40583.2</v>
      </c>
      <c r="F116" s="80">
        <v>32600.98</v>
      </c>
      <c r="G116" s="209">
        <f t="shared" si="1"/>
        <v>80.33122080072542</v>
      </c>
    </row>
    <row r="117" spans="1:7" ht="69">
      <c r="A117" s="267"/>
      <c r="B117" s="268"/>
      <c r="C117" s="43" t="s">
        <v>147</v>
      </c>
      <c r="D117" s="5" t="s">
        <v>146</v>
      </c>
      <c r="E117" s="75">
        <v>7161.74</v>
      </c>
      <c r="F117" s="80">
        <v>5753.11</v>
      </c>
      <c r="G117" s="209">
        <f t="shared" si="1"/>
        <v>80.33117650179985</v>
      </c>
    </row>
    <row r="118" spans="1:7" ht="15.75">
      <c r="A118" s="210" t="s">
        <v>103</v>
      </c>
      <c r="B118" s="35"/>
      <c r="C118" s="34"/>
      <c r="D118" s="36" t="s">
        <v>105</v>
      </c>
      <c r="E118" s="76">
        <f>SUM(D119:E119)</f>
        <v>65000</v>
      </c>
      <c r="F118" s="72">
        <f>SUM(F119)</f>
        <v>77947.77</v>
      </c>
      <c r="G118" s="180">
        <f t="shared" si="1"/>
        <v>119.91964615384616</v>
      </c>
    </row>
    <row r="119" spans="1:7" ht="15.75">
      <c r="A119" s="183"/>
      <c r="B119" s="21" t="s">
        <v>70</v>
      </c>
      <c r="C119" s="102"/>
      <c r="D119" s="15" t="s">
        <v>104</v>
      </c>
      <c r="E119" s="74">
        <f>SUM(D120:E120)</f>
        <v>65000</v>
      </c>
      <c r="F119" s="68">
        <f>SUM(F120)</f>
        <v>77947.77</v>
      </c>
      <c r="G119" s="178">
        <f t="shared" si="1"/>
        <v>119.91964615384616</v>
      </c>
    </row>
    <row r="120" spans="1:7" ht="27">
      <c r="A120" s="325"/>
      <c r="B120" s="326"/>
      <c r="C120" s="43" t="s">
        <v>25</v>
      </c>
      <c r="D120" s="13" t="s">
        <v>57</v>
      </c>
      <c r="E120" s="75">
        <v>65000</v>
      </c>
      <c r="F120" s="77">
        <v>77947.77</v>
      </c>
      <c r="G120" s="179">
        <f t="shared" si="1"/>
        <v>119.91964615384616</v>
      </c>
    </row>
    <row r="121" spans="1:7" ht="15">
      <c r="A121" s="175" t="s">
        <v>42</v>
      </c>
      <c r="B121" s="57"/>
      <c r="C121" s="56"/>
      <c r="D121" s="32" t="s">
        <v>32</v>
      </c>
      <c r="E121" s="65">
        <f>SUM(E122,E125,E127,E132,E135,E137,E139,E141,E145,E147,)</f>
        <v>2941119.24</v>
      </c>
      <c r="F121" s="65">
        <f>SUM(F122,F125,F127,F132,F135,F137,F139,F141,F145,F147,)</f>
        <v>2859014.8200000003</v>
      </c>
      <c r="G121" s="180">
        <f t="shared" si="1"/>
        <v>97.20839539984105</v>
      </c>
    </row>
    <row r="122" spans="1:7" ht="15.75">
      <c r="A122" s="211"/>
      <c r="B122" s="22">
        <v>85203</v>
      </c>
      <c r="C122" s="23"/>
      <c r="D122" s="24" t="s">
        <v>71</v>
      </c>
      <c r="E122" s="84">
        <f>SUM(E123:E124)</f>
        <v>425133</v>
      </c>
      <c r="F122" s="84">
        <f>SUM(F123:F124)</f>
        <v>425120.36</v>
      </c>
      <c r="G122" s="178">
        <f t="shared" si="1"/>
        <v>99.99702681278563</v>
      </c>
    </row>
    <row r="123" spans="1:7" ht="54.75">
      <c r="A123" s="298"/>
      <c r="B123" s="299"/>
      <c r="C123" s="19">
        <v>2010</v>
      </c>
      <c r="D123" s="9" t="s">
        <v>76</v>
      </c>
      <c r="E123" s="85">
        <v>424633</v>
      </c>
      <c r="F123" s="77">
        <v>424633</v>
      </c>
      <c r="G123" s="179">
        <f t="shared" si="1"/>
        <v>100</v>
      </c>
    </row>
    <row r="124" spans="1:7" ht="54.75">
      <c r="A124" s="313"/>
      <c r="B124" s="314"/>
      <c r="C124" s="19">
        <v>2360</v>
      </c>
      <c r="D124" s="9" t="s">
        <v>46</v>
      </c>
      <c r="E124" s="85">
        <v>500</v>
      </c>
      <c r="F124" s="77">
        <v>487.36</v>
      </c>
      <c r="G124" s="179">
        <f t="shared" si="1"/>
        <v>97.47200000000001</v>
      </c>
    </row>
    <row r="125" spans="1:7" ht="15.75">
      <c r="A125" s="254"/>
      <c r="B125" s="255">
        <v>85206</v>
      </c>
      <c r="C125" s="255"/>
      <c r="D125" s="138" t="s">
        <v>192</v>
      </c>
      <c r="E125" s="140">
        <f>SUM(E126)</f>
        <v>11250</v>
      </c>
      <c r="F125" s="140">
        <f>SUM(F126)</f>
        <v>11198.99</v>
      </c>
      <c r="G125" s="185">
        <f t="shared" si="1"/>
        <v>99.54657777777778</v>
      </c>
    </row>
    <row r="126" spans="1:7" ht="27">
      <c r="A126" s="244"/>
      <c r="B126" s="20"/>
      <c r="C126" s="19">
        <v>2030</v>
      </c>
      <c r="D126" s="9" t="s">
        <v>108</v>
      </c>
      <c r="E126" s="85">
        <v>11250</v>
      </c>
      <c r="F126" s="77">
        <v>11198.99</v>
      </c>
      <c r="G126" s="179">
        <f t="shared" si="1"/>
        <v>99.54657777777778</v>
      </c>
    </row>
    <row r="127" spans="1:7" ht="64.5">
      <c r="A127" s="212"/>
      <c r="B127" s="22">
        <v>85212</v>
      </c>
      <c r="C127" s="23"/>
      <c r="D127" s="94" t="s">
        <v>120</v>
      </c>
      <c r="E127" s="105">
        <f>SUM(E128:E131)</f>
        <v>2176416</v>
      </c>
      <c r="F127" s="105">
        <f>SUM(F128:F131)</f>
        <v>2098171.81</v>
      </c>
      <c r="G127" s="190">
        <f t="shared" si="1"/>
        <v>96.40490650684428</v>
      </c>
    </row>
    <row r="128" spans="1:7" ht="15.75" customHeight="1">
      <c r="A128" s="286"/>
      <c r="B128" s="287"/>
      <c r="C128" s="113" t="s">
        <v>7</v>
      </c>
      <c r="D128" s="112" t="s">
        <v>29</v>
      </c>
      <c r="E128" s="85">
        <v>13000</v>
      </c>
      <c r="F128" s="114">
        <v>10881.73</v>
      </c>
      <c r="G128" s="179">
        <f t="shared" si="1"/>
        <v>83.70561538461538</v>
      </c>
    </row>
    <row r="129" spans="1:7" ht="54.75">
      <c r="A129" s="315"/>
      <c r="B129" s="316"/>
      <c r="C129" s="19">
        <v>2010</v>
      </c>
      <c r="D129" s="9" t="s">
        <v>76</v>
      </c>
      <c r="E129" s="85">
        <v>2116416</v>
      </c>
      <c r="F129" s="77">
        <v>2045559.1</v>
      </c>
      <c r="G129" s="179">
        <f t="shared" si="1"/>
        <v>96.65203343766066</v>
      </c>
    </row>
    <row r="130" spans="1:7" ht="64.5" customHeight="1">
      <c r="A130" s="315"/>
      <c r="B130" s="316"/>
      <c r="C130" s="19">
        <v>2360</v>
      </c>
      <c r="D130" s="9" t="s">
        <v>46</v>
      </c>
      <c r="E130" s="85">
        <v>10000</v>
      </c>
      <c r="F130" s="77">
        <v>10330.71</v>
      </c>
      <c r="G130" s="179">
        <f t="shared" si="1"/>
        <v>103.30709999999999</v>
      </c>
    </row>
    <row r="131" spans="1:7" ht="82.5">
      <c r="A131" s="288"/>
      <c r="B131" s="289"/>
      <c r="C131" s="19">
        <v>2910</v>
      </c>
      <c r="D131" s="9" t="s">
        <v>142</v>
      </c>
      <c r="E131" s="85">
        <v>37000</v>
      </c>
      <c r="F131" s="77">
        <v>31400.27</v>
      </c>
      <c r="G131" s="179">
        <f t="shared" si="1"/>
        <v>84.8655945945946</v>
      </c>
    </row>
    <row r="132" spans="1:7" ht="96.75">
      <c r="A132" s="212"/>
      <c r="B132" s="22">
        <v>85213</v>
      </c>
      <c r="C132" s="23"/>
      <c r="D132" s="25" t="s">
        <v>121</v>
      </c>
      <c r="E132" s="105">
        <f>SUM(E133:E134)</f>
        <v>17460</v>
      </c>
      <c r="F132" s="105">
        <f>SUM(F133:F134)</f>
        <v>16641.6</v>
      </c>
      <c r="G132" s="178">
        <f t="shared" si="1"/>
        <v>95.31271477663229</v>
      </c>
    </row>
    <row r="133" spans="1:7" ht="54.75">
      <c r="A133" s="298"/>
      <c r="B133" s="299"/>
      <c r="C133" s="20">
        <v>2010</v>
      </c>
      <c r="D133" s="9" t="s">
        <v>76</v>
      </c>
      <c r="E133" s="86">
        <v>8000</v>
      </c>
      <c r="F133" s="77">
        <v>7286.4</v>
      </c>
      <c r="G133" s="179">
        <f t="shared" si="1"/>
        <v>91.08</v>
      </c>
    </row>
    <row r="134" spans="1:7" ht="27">
      <c r="A134" s="313"/>
      <c r="B134" s="314"/>
      <c r="C134" s="20">
        <v>2030</v>
      </c>
      <c r="D134" s="9" t="s">
        <v>108</v>
      </c>
      <c r="E134" s="86">
        <v>9460</v>
      </c>
      <c r="F134" s="77">
        <v>9355.2</v>
      </c>
      <c r="G134" s="179">
        <f t="shared" si="1"/>
        <v>98.89217758985201</v>
      </c>
    </row>
    <row r="135" spans="1:7" ht="32.25">
      <c r="A135" s="212"/>
      <c r="B135" s="22">
        <v>85214</v>
      </c>
      <c r="C135" s="23"/>
      <c r="D135" s="25" t="s">
        <v>53</v>
      </c>
      <c r="E135" s="84">
        <f>SUM(E136:E136)</f>
        <v>28670</v>
      </c>
      <c r="F135" s="68">
        <f>SUM(F136:F136)</f>
        <v>28670</v>
      </c>
      <c r="G135" s="178">
        <f t="shared" si="1"/>
        <v>100</v>
      </c>
    </row>
    <row r="136" spans="1:7" ht="27">
      <c r="A136" s="298"/>
      <c r="B136" s="299"/>
      <c r="C136" s="40">
        <v>2030</v>
      </c>
      <c r="D136" s="9" t="s">
        <v>108</v>
      </c>
      <c r="E136" s="86">
        <v>28670</v>
      </c>
      <c r="F136" s="77">
        <v>28670</v>
      </c>
      <c r="G136" s="179">
        <f t="shared" si="1"/>
        <v>100</v>
      </c>
    </row>
    <row r="137" spans="1:7" ht="15.75">
      <c r="A137" s="213"/>
      <c r="B137" s="167">
        <v>85215</v>
      </c>
      <c r="C137" s="139"/>
      <c r="D137" s="138" t="s">
        <v>170</v>
      </c>
      <c r="E137" s="140">
        <f>SUM(E138)</f>
        <v>167</v>
      </c>
      <c r="F137" s="140">
        <f>SUM(F138)</f>
        <v>94.7</v>
      </c>
      <c r="G137" s="185">
        <f t="shared" si="1"/>
        <v>56.706586826347305</v>
      </c>
    </row>
    <row r="138" spans="1:7" ht="54.75">
      <c r="A138" s="296"/>
      <c r="B138" s="297"/>
      <c r="C138" s="40">
        <v>2010</v>
      </c>
      <c r="D138" s="9" t="s">
        <v>76</v>
      </c>
      <c r="E138" s="86">
        <v>167</v>
      </c>
      <c r="F138" s="77">
        <v>94.7</v>
      </c>
      <c r="G138" s="179">
        <f t="shared" si="1"/>
        <v>56.706586826347305</v>
      </c>
    </row>
    <row r="139" spans="1:7" ht="15.75">
      <c r="A139" s="214"/>
      <c r="B139" s="23">
        <v>85216</v>
      </c>
      <c r="C139" s="95"/>
      <c r="D139" s="25" t="s">
        <v>122</v>
      </c>
      <c r="E139" s="84">
        <f>SUM(E140)</f>
        <v>104080</v>
      </c>
      <c r="F139" s="93">
        <f>SUM(F140)</f>
        <v>104080</v>
      </c>
      <c r="G139" s="188">
        <f t="shared" si="1"/>
        <v>100</v>
      </c>
    </row>
    <row r="140" spans="1:7" ht="27">
      <c r="A140" s="296"/>
      <c r="B140" s="297"/>
      <c r="C140" s="40">
        <v>2030</v>
      </c>
      <c r="D140" s="9" t="s">
        <v>108</v>
      </c>
      <c r="E140" s="86">
        <v>104080</v>
      </c>
      <c r="F140" s="77">
        <v>104080</v>
      </c>
      <c r="G140" s="179">
        <f t="shared" si="1"/>
        <v>100</v>
      </c>
    </row>
    <row r="141" spans="1:7" ht="15.75">
      <c r="A141" s="215"/>
      <c r="B141" s="168">
        <v>85219</v>
      </c>
      <c r="C141" s="41"/>
      <c r="D141" s="42" t="s">
        <v>107</v>
      </c>
      <c r="E141" s="87">
        <f>SUM(E142:E144)</f>
        <v>153113.24</v>
      </c>
      <c r="F141" s="68">
        <f>SUM(F142:F144)</f>
        <v>150652.11</v>
      </c>
      <c r="G141" s="178">
        <f t="shared" si="1"/>
        <v>98.39260798086435</v>
      </c>
    </row>
    <row r="142" spans="1:7" ht="69">
      <c r="A142" s="290"/>
      <c r="B142" s="291"/>
      <c r="C142" s="48">
        <v>2007</v>
      </c>
      <c r="D142" s="38" t="s">
        <v>119</v>
      </c>
      <c r="E142" s="85">
        <v>45483.29</v>
      </c>
      <c r="F142" s="80">
        <v>43391.34</v>
      </c>
      <c r="G142" s="179">
        <f t="shared" si="1"/>
        <v>95.40061855683702</v>
      </c>
    </row>
    <row r="143" spans="1:7" ht="69">
      <c r="A143" s="292"/>
      <c r="B143" s="293"/>
      <c r="C143" s="48">
        <v>2009</v>
      </c>
      <c r="D143" s="38" t="s">
        <v>119</v>
      </c>
      <c r="E143" s="85">
        <v>2407.95</v>
      </c>
      <c r="F143" s="80">
        <v>2038.77</v>
      </c>
      <c r="G143" s="179">
        <f t="shared" si="1"/>
        <v>84.66828630162587</v>
      </c>
    </row>
    <row r="144" spans="1:7" ht="27">
      <c r="A144" s="294"/>
      <c r="B144" s="295"/>
      <c r="C144" s="40">
        <v>2030</v>
      </c>
      <c r="D144" s="9" t="s">
        <v>108</v>
      </c>
      <c r="E144" s="86">
        <v>105222</v>
      </c>
      <c r="F144" s="77">
        <v>105222</v>
      </c>
      <c r="G144" s="179">
        <f t="shared" si="1"/>
        <v>100</v>
      </c>
    </row>
    <row r="145" spans="1:7" ht="32.25">
      <c r="A145" s="216"/>
      <c r="B145" s="22">
        <v>85228</v>
      </c>
      <c r="C145" s="23"/>
      <c r="D145" s="25" t="s">
        <v>106</v>
      </c>
      <c r="E145" s="84">
        <f>SUM(E146)</f>
        <v>7000</v>
      </c>
      <c r="F145" s="68">
        <f>SUM(F146)</f>
        <v>6555.25</v>
      </c>
      <c r="G145" s="178">
        <f t="shared" si="1"/>
        <v>93.64642857142857</v>
      </c>
    </row>
    <row r="146" spans="1:7" ht="15.75">
      <c r="A146" s="217"/>
      <c r="B146" s="37"/>
      <c r="C146" s="39" t="s">
        <v>3</v>
      </c>
      <c r="D146" s="38" t="s">
        <v>44</v>
      </c>
      <c r="E146" s="85">
        <v>7000</v>
      </c>
      <c r="F146" s="77">
        <v>6555.25</v>
      </c>
      <c r="G146" s="179">
        <f t="shared" si="1"/>
        <v>93.64642857142857</v>
      </c>
    </row>
    <row r="147" spans="1:7" ht="15.75">
      <c r="A147" s="216"/>
      <c r="B147" s="44">
        <v>85295</v>
      </c>
      <c r="C147" s="45"/>
      <c r="D147" s="46" t="s">
        <v>55</v>
      </c>
      <c r="E147" s="88">
        <f>SUM(E148:E149)</f>
        <v>17830</v>
      </c>
      <c r="F147" s="88">
        <f>SUM(F148:F149)</f>
        <v>17830</v>
      </c>
      <c r="G147" s="178">
        <f t="shared" si="1"/>
        <v>100</v>
      </c>
    </row>
    <row r="148" spans="1:7" ht="54.75">
      <c r="A148" s="286"/>
      <c r="B148" s="287"/>
      <c r="C148" s="39" t="s">
        <v>75</v>
      </c>
      <c r="D148" s="9" t="s">
        <v>76</v>
      </c>
      <c r="E148" s="85">
        <v>142</v>
      </c>
      <c r="F148" s="80">
        <v>142</v>
      </c>
      <c r="G148" s="179">
        <f t="shared" si="1"/>
        <v>100</v>
      </c>
    </row>
    <row r="149" spans="1:7" ht="27">
      <c r="A149" s="288"/>
      <c r="B149" s="289"/>
      <c r="C149" s="39" t="s">
        <v>51</v>
      </c>
      <c r="D149" s="38" t="s">
        <v>108</v>
      </c>
      <c r="E149" s="85">
        <v>17688</v>
      </c>
      <c r="F149" s="77">
        <v>17688</v>
      </c>
      <c r="G149" s="179">
        <f t="shared" si="1"/>
        <v>100</v>
      </c>
    </row>
    <row r="150" spans="1:7" ht="15.75">
      <c r="A150" s="218">
        <v>854</v>
      </c>
      <c r="B150" s="49"/>
      <c r="C150" s="50"/>
      <c r="D150" s="51" t="s">
        <v>116</v>
      </c>
      <c r="E150" s="89">
        <f>SUM(E151)</f>
        <v>31600</v>
      </c>
      <c r="F150" s="90">
        <f>SUM(F151)</f>
        <v>31150</v>
      </c>
      <c r="G150" s="219">
        <f t="shared" si="1"/>
        <v>98.57594936708861</v>
      </c>
    </row>
    <row r="151" spans="1:7" ht="15.75">
      <c r="A151" s="216"/>
      <c r="B151" s="44">
        <v>85415</v>
      </c>
      <c r="C151" s="52"/>
      <c r="D151" s="42" t="s">
        <v>117</v>
      </c>
      <c r="E151" s="87">
        <f>SUM(E152:E153)</f>
        <v>31600</v>
      </c>
      <c r="F151" s="87">
        <f>SUM(F152:F153)</f>
        <v>31150</v>
      </c>
      <c r="G151" s="190">
        <f t="shared" si="1"/>
        <v>98.57594936708861</v>
      </c>
    </row>
    <row r="152" spans="1:7" ht="27">
      <c r="A152" s="286"/>
      <c r="B152" s="287"/>
      <c r="C152" s="39" t="s">
        <v>51</v>
      </c>
      <c r="D152" s="38" t="s">
        <v>108</v>
      </c>
      <c r="E152" s="85">
        <v>28000</v>
      </c>
      <c r="F152" s="77">
        <v>28000</v>
      </c>
      <c r="G152" s="179">
        <f t="shared" si="1"/>
        <v>100</v>
      </c>
    </row>
    <row r="153" spans="1:7" ht="69">
      <c r="A153" s="288"/>
      <c r="B153" s="289"/>
      <c r="C153" s="39" t="s">
        <v>193</v>
      </c>
      <c r="D153" s="38" t="s">
        <v>194</v>
      </c>
      <c r="E153" s="85">
        <v>3600</v>
      </c>
      <c r="F153" s="115">
        <v>3150</v>
      </c>
      <c r="G153" s="179">
        <f t="shared" si="1"/>
        <v>87.5</v>
      </c>
    </row>
    <row r="154" spans="1:7" ht="27">
      <c r="A154" s="189">
        <v>900</v>
      </c>
      <c r="B154" s="60"/>
      <c r="C154" s="63"/>
      <c r="D154" s="64" t="s">
        <v>33</v>
      </c>
      <c r="E154" s="79">
        <f>SUM(E155,E158,E163,)</f>
        <v>557500</v>
      </c>
      <c r="F154" s="79">
        <f>SUM(F155,F158,F163,)</f>
        <v>582590.7799999999</v>
      </c>
      <c r="G154" s="220">
        <f t="shared" si="1"/>
        <v>104.50058834080716</v>
      </c>
    </row>
    <row r="155" spans="1:7" ht="15.75">
      <c r="A155" s="177"/>
      <c r="B155" s="18" t="s">
        <v>72</v>
      </c>
      <c r="C155" s="18"/>
      <c r="D155" s="17" t="s">
        <v>34</v>
      </c>
      <c r="E155" s="67">
        <f>SUM(E156:E157)</f>
        <v>131500</v>
      </c>
      <c r="F155" s="68">
        <f>SUM(F156:F157)</f>
        <v>141384.15000000002</v>
      </c>
      <c r="G155" s="178">
        <f t="shared" si="1"/>
        <v>107.516463878327</v>
      </c>
    </row>
    <row r="156" spans="1:7" ht="13.5">
      <c r="A156" s="265"/>
      <c r="B156" s="266"/>
      <c r="C156" s="43" t="s">
        <v>3</v>
      </c>
      <c r="D156" s="13" t="s">
        <v>44</v>
      </c>
      <c r="E156" s="75">
        <v>130000</v>
      </c>
      <c r="F156" s="77">
        <v>140334.89</v>
      </c>
      <c r="G156" s="179">
        <f t="shared" si="1"/>
        <v>107.94991538461541</v>
      </c>
    </row>
    <row r="157" spans="1:7" ht="21" customHeight="1">
      <c r="A157" s="267"/>
      <c r="B157" s="268"/>
      <c r="C157" s="54" t="s">
        <v>7</v>
      </c>
      <c r="D157" s="5" t="s">
        <v>29</v>
      </c>
      <c r="E157" s="69">
        <v>1500</v>
      </c>
      <c r="F157" s="77">
        <v>1049.26</v>
      </c>
      <c r="G157" s="179">
        <f t="shared" si="1"/>
        <v>69.95066666666666</v>
      </c>
    </row>
    <row r="158" spans="1:7" ht="21" customHeight="1">
      <c r="A158" s="213"/>
      <c r="B158" s="141">
        <v>90002</v>
      </c>
      <c r="C158" s="129"/>
      <c r="D158" s="130" t="s">
        <v>171</v>
      </c>
      <c r="E158" s="131">
        <f>SUM(E159:E162)</f>
        <v>415000</v>
      </c>
      <c r="F158" s="131">
        <f>SUM(F159:F162)</f>
        <v>431780.54</v>
      </c>
      <c r="G158" s="185">
        <f t="shared" si="1"/>
        <v>104.04350361445782</v>
      </c>
    </row>
    <row r="159" spans="1:7" ht="45" customHeight="1">
      <c r="A159" s="321"/>
      <c r="B159" s="318"/>
      <c r="C159" s="54" t="s">
        <v>56</v>
      </c>
      <c r="D159" s="5" t="s">
        <v>172</v>
      </c>
      <c r="E159" s="69">
        <v>381200</v>
      </c>
      <c r="F159" s="115">
        <v>399222.6</v>
      </c>
      <c r="G159" s="179">
        <f t="shared" si="1"/>
        <v>104.7278593913956</v>
      </c>
    </row>
    <row r="160" spans="1:7" ht="21" customHeight="1">
      <c r="A160" s="322"/>
      <c r="B160" s="323"/>
      <c r="C160" s="54" t="s">
        <v>11</v>
      </c>
      <c r="D160" s="5" t="s">
        <v>77</v>
      </c>
      <c r="E160" s="69">
        <v>1000</v>
      </c>
      <c r="F160" s="115">
        <v>835.2</v>
      </c>
      <c r="G160" s="179">
        <f t="shared" si="1"/>
        <v>83.52000000000001</v>
      </c>
    </row>
    <row r="161" spans="1:7" ht="30" customHeight="1">
      <c r="A161" s="322"/>
      <c r="B161" s="323"/>
      <c r="C161" s="54" t="s">
        <v>15</v>
      </c>
      <c r="D161" s="5" t="s">
        <v>16</v>
      </c>
      <c r="E161" s="69"/>
      <c r="F161" s="115">
        <v>322.74</v>
      </c>
      <c r="G161" s="179"/>
    </row>
    <row r="162" spans="1:7" ht="61.5" customHeight="1">
      <c r="A162" s="324"/>
      <c r="B162" s="320"/>
      <c r="C162" s="54" t="s">
        <v>184</v>
      </c>
      <c r="D162" s="5" t="s">
        <v>185</v>
      </c>
      <c r="E162" s="69">
        <v>32800</v>
      </c>
      <c r="F162" s="115">
        <v>31400</v>
      </c>
      <c r="G162" s="179">
        <f t="shared" si="1"/>
        <v>95.73170731707317</v>
      </c>
    </row>
    <row r="163" spans="1:7" ht="51" customHeight="1">
      <c r="A163" s="214"/>
      <c r="B163" s="104">
        <v>90019</v>
      </c>
      <c r="C163" s="18"/>
      <c r="D163" s="17" t="s">
        <v>127</v>
      </c>
      <c r="E163" s="67">
        <f>SUM(E164)</f>
        <v>11000</v>
      </c>
      <c r="F163" s="67">
        <f>SUM(F164)</f>
        <v>9426.09</v>
      </c>
      <c r="G163" s="190">
        <f t="shared" si="1"/>
        <v>85.69172727272726</v>
      </c>
    </row>
    <row r="164" spans="1:7" ht="24" customHeight="1">
      <c r="A164" s="269"/>
      <c r="B164" s="270"/>
      <c r="C164" s="54" t="s">
        <v>11</v>
      </c>
      <c r="D164" s="5" t="s">
        <v>77</v>
      </c>
      <c r="E164" s="69">
        <v>11000</v>
      </c>
      <c r="F164" s="77">
        <v>9426.09</v>
      </c>
      <c r="G164" s="179">
        <f t="shared" si="1"/>
        <v>85.69172727272726</v>
      </c>
    </row>
    <row r="165" spans="1:7" ht="38.25" customHeight="1">
      <c r="A165" s="159">
        <v>921</v>
      </c>
      <c r="B165" s="159"/>
      <c r="C165" s="160"/>
      <c r="D165" s="158" t="s">
        <v>195</v>
      </c>
      <c r="E165" s="165">
        <f>SUM(E166,)</f>
        <v>30265</v>
      </c>
      <c r="F165" s="165">
        <f>SUM(F166,)</f>
        <v>27087.33</v>
      </c>
      <c r="G165" s="192">
        <f t="shared" si="1"/>
        <v>89.50051214273914</v>
      </c>
    </row>
    <row r="166" spans="1:7" ht="24" customHeight="1">
      <c r="A166" s="141"/>
      <c r="B166" s="141">
        <v>92109</v>
      </c>
      <c r="C166" s="129"/>
      <c r="D166" s="130" t="s">
        <v>196</v>
      </c>
      <c r="E166" s="131">
        <f>SUM(E167)</f>
        <v>30265</v>
      </c>
      <c r="F166" s="131">
        <f>SUM(F167)</f>
        <v>27087.33</v>
      </c>
      <c r="G166" s="208">
        <f t="shared" si="1"/>
        <v>89.50051214273914</v>
      </c>
    </row>
    <row r="167" spans="1:7" ht="56.25" customHeight="1">
      <c r="A167" s="269"/>
      <c r="B167" s="270"/>
      <c r="C167" s="54" t="s">
        <v>184</v>
      </c>
      <c r="D167" s="5" t="s">
        <v>185</v>
      </c>
      <c r="E167" s="69">
        <v>30265</v>
      </c>
      <c r="F167" s="115">
        <v>27087.33</v>
      </c>
      <c r="G167" s="179">
        <f t="shared" si="1"/>
        <v>89.50051214273914</v>
      </c>
    </row>
    <row r="168" spans="1:7" ht="24" customHeight="1">
      <c r="A168" s="280" t="s">
        <v>134</v>
      </c>
      <c r="B168" s="281"/>
      <c r="C168" s="281"/>
      <c r="D168" s="282"/>
      <c r="E168" s="109">
        <f>SUM(E165,E154,E150,E121,E118,E97,E87,E59,E56,E47,E35,E32,E25,E22,E11,E7,)</f>
        <v>17639652.89</v>
      </c>
      <c r="F168" s="109">
        <f>SUM(F165,F154,F150,F121,F118,F97,F87,F59,F56,F47,F35,F32,F25,F22,F11,F7,)</f>
        <v>17629830.6</v>
      </c>
      <c r="G168" s="221">
        <f t="shared" si="1"/>
        <v>99.94431698820124</v>
      </c>
    </row>
    <row r="169" spans="1:7" ht="51" customHeight="1">
      <c r="A169" s="222">
        <v>400</v>
      </c>
      <c r="B169" s="145"/>
      <c r="C169" s="145"/>
      <c r="D169" s="153" t="s">
        <v>174</v>
      </c>
      <c r="E169" s="136">
        <f>SUM(E170)</f>
        <v>600</v>
      </c>
      <c r="F169" s="136">
        <f>SUM(F170)</f>
        <v>600</v>
      </c>
      <c r="G169" s="223">
        <f t="shared" si="1"/>
        <v>100</v>
      </c>
    </row>
    <row r="170" spans="1:7" ht="24" customHeight="1">
      <c r="A170" s="224"/>
      <c r="B170" s="141">
        <v>40002</v>
      </c>
      <c r="C170" s="141"/>
      <c r="D170" s="154" t="s">
        <v>66</v>
      </c>
      <c r="E170" s="131">
        <f>SUM(E171)</f>
        <v>600</v>
      </c>
      <c r="F170" s="131">
        <f>SUM(F171)</f>
        <v>600</v>
      </c>
      <c r="G170" s="185">
        <f t="shared" si="1"/>
        <v>100</v>
      </c>
    </row>
    <row r="171" spans="1:7" ht="35.25" customHeight="1">
      <c r="A171" s="300"/>
      <c r="B171" s="301"/>
      <c r="C171" s="156" t="s">
        <v>43</v>
      </c>
      <c r="D171" s="155" t="s">
        <v>175</v>
      </c>
      <c r="E171" s="144">
        <v>600</v>
      </c>
      <c r="F171" s="144">
        <v>600</v>
      </c>
      <c r="G171" s="225">
        <f t="shared" si="1"/>
        <v>100</v>
      </c>
    </row>
    <row r="172" spans="1:7" ht="24" customHeight="1">
      <c r="A172" s="222">
        <v>600</v>
      </c>
      <c r="B172" s="145"/>
      <c r="C172" s="145"/>
      <c r="D172" s="142" t="s">
        <v>128</v>
      </c>
      <c r="E172" s="136">
        <f>SUM(E173)</f>
        <v>815563.5</v>
      </c>
      <c r="F172" s="136">
        <f>SUM(F173)</f>
        <v>783916.61</v>
      </c>
      <c r="G172" s="223">
        <f t="shared" si="1"/>
        <v>96.11962894366901</v>
      </c>
    </row>
    <row r="173" spans="1:7" ht="24" customHeight="1">
      <c r="A173" s="224"/>
      <c r="B173" s="141">
        <v>60016</v>
      </c>
      <c r="C173" s="141"/>
      <c r="D173" s="143" t="s">
        <v>129</v>
      </c>
      <c r="E173" s="131">
        <f>SUM(E174:E175)</f>
        <v>815563.5</v>
      </c>
      <c r="F173" s="131">
        <f>SUM(F174:F175)</f>
        <v>783916.61</v>
      </c>
      <c r="G173" s="185">
        <f t="shared" si="1"/>
        <v>96.11962894366901</v>
      </c>
    </row>
    <row r="174" spans="1:7" ht="47.25" customHeight="1">
      <c r="A174" s="273"/>
      <c r="B174" s="274"/>
      <c r="C174" s="146">
        <v>6330</v>
      </c>
      <c r="D174" s="147" t="s">
        <v>173</v>
      </c>
      <c r="E174" s="137">
        <v>657363.5</v>
      </c>
      <c r="F174" s="137">
        <v>657363</v>
      </c>
      <c r="G174" s="205">
        <f t="shared" si="1"/>
        <v>99.99992393858193</v>
      </c>
    </row>
    <row r="175" spans="1:7" ht="58.5" customHeight="1">
      <c r="A175" s="275"/>
      <c r="B175" s="276"/>
      <c r="C175" s="146">
        <v>6630</v>
      </c>
      <c r="D175" s="147" t="s">
        <v>197</v>
      </c>
      <c r="E175" s="137">
        <v>158200</v>
      </c>
      <c r="F175" s="137">
        <v>126553.61</v>
      </c>
      <c r="G175" s="205">
        <f t="shared" si="1"/>
        <v>79.9959608091024</v>
      </c>
    </row>
    <row r="176" spans="1:7" ht="47.25" customHeight="1">
      <c r="A176" s="226">
        <v>700</v>
      </c>
      <c r="B176" s="106"/>
      <c r="C176" s="56"/>
      <c r="D176" s="32" t="s">
        <v>135</v>
      </c>
      <c r="E176" s="65">
        <f>SUM(E177)</f>
        <v>67400</v>
      </c>
      <c r="F176" s="65">
        <f>SUM(F177)</f>
        <v>65822.78</v>
      </c>
      <c r="G176" s="227">
        <f t="shared" si="1"/>
        <v>97.65991097922848</v>
      </c>
    </row>
    <row r="177" spans="1:7" ht="33.75" customHeight="1">
      <c r="A177" s="243"/>
      <c r="B177" s="104">
        <v>70005</v>
      </c>
      <c r="C177" s="18"/>
      <c r="D177" s="55" t="s">
        <v>136</v>
      </c>
      <c r="E177" s="67">
        <f>SUM(E178:E179)</f>
        <v>67400</v>
      </c>
      <c r="F177" s="67">
        <f>SUM(F178:F179)</f>
        <v>65822.78</v>
      </c>
      <c r="G177" s="188">
        <f t="shared" si="1"/>
        <v>97.65991097922848</v>
      </c>
    </row>
    <row r="178" spans="1:7" ht="59.25" customHeight="1">
      <c r="A178" s="317"/>
      <c r="B178" s="318"/>
      <c r="C178" s="116" t="s">
        <v>52</v>
      </c>
      <c r="D178" s="117" t="s">
        <v>137</v>
      </c>
      <c r="E178" s="118">
        <v>62400</v>
      </c>
      <c r="F178" s="119">
        <v>62330</v>
      </c>
      <c r="G178" s="228">
        <f t="shared" si="1"/>
        <v>99.88782051282051</v>
      </c>
    </row>
    <row r="179" spans="1:7" ht="27" customHeight="1">
      <c r="A179" s="319"/>
      <c r="B179" s="320"/>
      <c r="C179" s="54" t="s">
        <v>43</v>
      </c>
      <c r="D179" s="5" t="s">
        <v>175</v>
      </c>
      <c r="E179" s="152">
        <v>5000</v>
      </c>
      <c r="F179" s="77">
        <v>3492.78</v>
      </c>
      <c r="G179" s="228">
        <f t="shared" si="1"/>
        <v>69.85560000000001</v>
      </c>
    </row>
    <row r="180" spans="1:7" ht="33" customHeight="1">
      <c r="A180" s="242">
        <v>750</v>
      </c>
      <c r="B180" s="149"/>
      <c r="C180" s="150"/>
      <c r="D180" s="148" t="s">
        <v>9</v>
      </c>
      <c r="E180" s="151">
        <f>SUM(E181)</f>
        <v>603597.36</v>
      </c>
      <c r="F180" s="151">
        <f>SUM(F181)</f>
        <v>577095.26</v>
      </c>
      <c r="G180" s="229">
        <f t="shared" si="1"/>
        <v>95.60930816529748</v>
      </c>
    </row>
    <row r="181" spans="1:7" ht="27" customHeight="1">
      <c r="A181" s="235"/>
      <c r="B181" s="96">
        <v>75095</v>
      </c>
      <c r="C181" s="91"/>
      <c r="D181" s="111" t="s">
        <v>55</v>
      </c>
      <c r="E181" s="124">
        <f>SUM(E182:E183)</f>
        <v>603597.36</v>
      </c>
      <c r="F181" s="124">
        <f>SUM(F182:F183)</f>
        <v>577095.26</v>
      </c>
      <c r="G181" s="230">
        <f t="shared" si="1"/>
        <v>95.60930816529748</v>
      </c>
    </row>
    <row r="182" spans="1:7" ht="77.25" customHeight="1" thickBot="1">
      <c r="A182" s="317"/>
      <c r="B182" s="318"/>
      <c r="C182" s="120" t="s">
        <v>150</v>
      </c>
      <c r="D182" s="121" t="s">
        <v>158</v>
      </c>
      <c r="E182" s="122">
        <v>513057.76</v>
      </c>
      <c r="F182" s="123">
        <v>490530.97</v>
      </c>
      <c r="G182" s="228">
        <f t="shared" si="1"/>
        <v>95.60930722497989</v>
      </c>
    </row>
    <row r="183" spans="1:7" ht="76.5" customHeight="1">
      <c r="A183" s="319"/>
      <c r="B183" s="320"/>
      <c r="C183" s="127" t="s">
        <v>151</v>
      </c>
      <c r="D183" s="117" t="s">
        <v>158</v>
      </c>
      <c r="E183" s="128">
        <v>90539.6</v>
      </c>
      <c r="F183" s="157">
        <v>86564.29</v>
      </c>
      <c r="G183" s="228">
        <f t="shared" si="1"/>
        <v>95.60931349376403</v>
      </c>
    </row>
    <row r="184" spans="1:7" ht="36" customHeight="1">
      <c r="A184" s="241">
        <v>758</v>
      </c>
      <c r="B184" s="159"/>
      <c r="C184" s="160"/>
      <c r="D184" s="158" t="s">
        <v>96</v>
      </c>
      <c r="E184" s="161">
        <f>SUM(E185)</f>
        <v>118172.62</v>
      </c>
      <c r="F184" s="161">
        <f>SUM(F185)</f>
        <v>118172.62</v>
      </c>
      <c r="G184" s="229">
        <f t="shared" si="1"/>
        <v>100</v>
      </c>
    </row>
    <row r="185" spans="1:7" ht="27.75" customHeight="1">
      <c r="A185" s="224"/>
      <c r="B185" s="141">
        <v>75814</v>
      </c>
      <c r="C185" s="129"/>
      <c r="D185" s="130" t="s">
        <v>102</v>
      </c>
      <c r="E185" s="162">
        <f>SUM(E186)</f>
        <v>118172.62</v>
      </c>
      <c r="F185" s="162">
        <f>SUM(F186)</f>
        <v>118172.62</v>
      </c>
      <c r="G185" s="231">
        <f t="shared" si="1"/>
        <v>100</v>
      </c>
    </row>
    <row r="186" spans="1:7" ht="57" customHeight="1">
      <c r="A186" s="269"/>
      <c r="B186" s="270"/>
      <c r="C186" s="54" t="s">
        <v>176</v>
      </c>
      <c r="D186" s="5" t="s">
        <v>177</v>
      </c>
      <c r="E186" s="152">
        <v>118172.62</v>
      </c>
      <c r="F186" s="77">
        <v>118172.62</v>
      </c>
      <c r="G186" s="228">
        <f t="shared" si="1"/>
        <v>100</v>
      </c>
    </row>
    <row r="187" spans="1:7" ht="24.75" customHeight="1">
      <c r="A187" s="232">
        <v>801</v>
      </c>
      <c r="B187" s="145"/>
      <c r="C187" s="134"/>
      <c r="D187" s="135" t="s">
        <v>28</v>
      </c>
      <c r="E187" s="136">
        <f>SUM(E188,E190,)</f>
        <v>49910.04</v>
      </c>
      <c r="F187" s="136">
        <f>SUM(F188,F190,)</f>
        <v>35190.04</v>
      </c>
      <c r="G187" s="229">
        <f t="shared" si="1"/>
        <v>70.50693607939405</v>
      </c>
    </row>
    <row r="188" spans="1:7" ht="24.75" customHeight="1">
      <c r="A188" s="213"/>
      <c r="B188" s="141">
        <v>80101</v>
      </c>
      <c r="C188" s="129"/>
      <c r="D188" s="130" t="s">
        <v>153</v>
      </c>
      <c r="E188" s="131">
        <f>SUM(E189)</f>
        <v>37425</v>
      </c>
      <c r="F188" s="131">
        <f>SUM(F189)</f>
        <v>22705</v>
      </c>
      <c r="G188" s="230">
        <v>100</v>
      </c>
    </row>
    <row r="189" spans="1:7" ht="60.75" customHeight="1">
      <c r="A189" s="311"/>
      <c r="B189" s="312"/>
      <c r="C189" s="252" t="s">
        <v>200</v>
      </c>
      <c r="D189" s="253" t="s">
        <v>185</v>
      </c>
      <c r="E189" s="137">
        <v>37425</v>
      </c>
      <c r="F189" s="263">
        <v>22705</v>
      </c>
      <c r="G189" s="262">
        <v>100</v>
      </c>
    </row>
    <row r="190" spans="1:7" ht="23.25" customHeight="1">
      <c r="A190" s="213"/>
      <c r="B190" s="141">
        <v>80195</v>
      </c>
      <c r="C190" s="129"/>
      <c r="D190" s="130" t="s">
        <v>55</v>
      </c>
      <c r="E190" s="131">
        <f>SUM(E191:E192)</f>
        <v>12485.04</v>
      </c>
      <c r="F190" s="132">
        <f>SUM(F191:F192)</f>
        <v>12485.04</v>
      </c>
      <c r="G190" s="230">
        <f t="shared" si="1"/>
        <v>100</v>
      </c>
    </row>
    <row r="191" spans="1:7" ht="75" customHeight="1">
      <c r="A191" s="305"/>
      <c r="B191" s="306"/>
      <c r="C191" s="156" t="s">
        <v>150</v>
      </c>
      <c r="D191" s="117" t="s">
        <v>158</v>
      </c>
      <c r="E191" s="144">
        <v>10612.28</v>
      </c>
      <c r="F191" s="163">
        <v>10612.28</v>
      </c>
      <c r="G191" s="228">
        <f t="shared" si="1"/>
        <v>100</v>
      </c>
    </row>
    <row r="192" spans="1:7" ht="75.75" customHeight="1">
      <c r="A192" s="307"/>
      <c r="B192" s="308"/>
      <c r="C192" s="54" t="s">
        <v>151</v>
      </c>
      <c r="D192" s="117" t="s">
        <v>158</v>
      </c>
      <c r="E192" s="69">
        <v>1872.76</v>
      </c>
      <c r="F192" s="115">
        <v>1872.76</v>
      </c>
      <c r="G192" s="228">
        <f t="shared" si="1"/>
        <v>100</v>
      </c>
    </row>
    <row r="193" spans="1:7" ht="24" customHeight="1">
      <c r="A193" s="256">
        <v>852</v>
      </c>
      <c r="B193" s="257"/>
      <c r="C193" s="258"/>
      <c r="D193" s="259" t="s">
        <v>59</v>
      </c>
      <c r="E193" s="260">
        <f>SUM(E194)</f>
        <v>134000</v>
      </c>
      <c r="F193" s="260">
        <f>SUM(F194)</f>
        <v>134000</v>
      </c>
      <c r="G193" s="229">
        <v>100</v>
      </c>
    </row>
    <row r="194" spans="1:7" ht="25.5" customHeight="1">
      <c r="A194" s="254"/>
      <c r="B194" s="255">
        <v>85203</v>
      </c>
      <c r="C194" s="247"/>
      <c r="D194" s="261" t="s">
        <v>71</v>
      </c>
      <c r="E194" s="249">
        <f>SUM(E195)</f>
        <v>134000</v>
      </c>
      <c r="F194" s="249">
        <f>SUM(F195)</f>
        <v>134000</v>
      </c>
      <c r="G194" s="230">
        <v>100</v>
      </c>
    </row>
    <row r="195" spans="1:7" ht="75.75" customHeight="1">
      <c r="A195" s="300"/>
      <c r="B195" s="301"/>
      <c r="C195" s="54" t="s">
        <v>198</v>
      </c>
      <c r="D195" s="117" t="s">
        <v>199</v>
      </c>
      <c r="E195" s="69">
        <v>134000</v>
      </c>
      <c r="F195" s="115">
        <v>134000</v>
      </c>
      <c r="G195" s="228">
        <v>100</v>
      </c>
    </row>
    <row r="196" spans="1:7" ht="33.75" customHeight="1">
      <c r="A196" s="241">
        <v>900</v>
      </c>
      <c r="B196" s="159"/>
      <c r="C196" s="160"/>
      <c r="D196" s="164" t="s">
        <v>179</v>
      </c>
      <c r="E196" s="165">
        <f>SUM(E197)</f>
        <v>54243</v>
      </c>
      <c r="F196" s="165">
        <f>SUM(F197)</f>
        <v>54266.15</v>
      </c>
      <c r="G196" s="233">
        <f t="shared" si="1"/>
        <v>100.04267831793965</v>
      </c>
    </row>
    <row r="197" spans="1:7" ht="24" customHeight="1">
      <c r="A197" s="224"/>
      <c r="B197" s="141">
        <v>90001</v>
      </c>
      <c r="C197" s="129"/>
      <c r="D197" s="166" t="s">
        <v>180</v>
      </c>
      <c r="E197" s="131">
        <f>SUM(E198)</f>
        <v>54243</v>
      </c>
      <c r="F197" s="131">
        <f>SUM(F198)</f>
        <v>54266.15</v>
      </c>
      <c r="G197" s="231">
        <f t="shared" si="1"/>
        <v>100.04267831793965</v>
      </c>
    </row>
    <row r="198" spans="1:7" ht="72" customHeight="1">
      <c r="A198" s="269"/>
      <c r="B198" s="270"/>
      <c r="C198" s="54" t="s">
        <v>150</v>
      </c>
      <c r="D198" s="117" t="s">
        <v>158</v>
      </c>
      <c r="E198" s="69">
        <v>54243</v>
      </c>
      <c r="F198" s="115">
        <v>54266.15</v>
      </c>
      <c r="G198" s="228">
        <f t="shared" si="1"/>
        <v>100.04267831793965</v>
      </c>
    </row>
    <row r="199" spans="1:11" ht="25.5" customHeight="1">
      <c r="A199" s="202">
        <v>926</v>
      </c>
      <c r="B199" s="31"/>
      <c r="C199" s="34"/>
      <c r="D199" s="53" t="s">
        <v>178</v>
      </c>
      <c r="E199" s="76">
        <f>SUM(E200,)</f>
        <v>15000</v>
      </c>
      <c r="F199" s="76">
        <f>SUM(F200,)</f>
        <v>15000</v>
      </c>
      <c r="G199" s="234">
        <f t="shared" si="1"/>
        <v>100</v>
      </c>
      <c r="K199" s="108"/>
    </row>
    <row r="200" spans="1:7" ht="30.75" customHeight="1">
      <c r="A200" s="235"/>
      <c r="B200" s="96">
        <v>92601</v>
      </c>
      <c r="C200" s="91"/>
      <c r="D200" s="97" t="s">
        <v>157</v>
      </c>
      <c r="E200" s="92">
        <f>SUM(E201:E201)</f>
        <v>15000</v>
      </c>
      <c r="F200" s="92">
        <f>SUM(F201:F201)</f>
        <v>15000</v>
      </c>
      <c r="G200" s="236">
        <f t="shared" si="1"/>
        <v>100</v>
      </c>
    </row>
    <row r="201" spans="1:7" ht="48" customHeight="1">
      <c r="A201" s="309"/>
      <c r="B201" s="310"/>
      <c r="C201" s="43" t="s">
        <v>138</v>
      </c>
      <c r="D201" s="11" t="s">
        <v>139</v>
      </c>
      <c r="E201" s="75">
        <v>15000</v>
      </c>
      <c r="F201" s="98">
        <v>15000</v>
      </c>
      <c r="G201" s="237">
        <f t="shared" si="1"/>
        <v>100</v>
      </c>
    </row>
    <row r="202" spans="1:7" ht="33" customHeight="1">
      <c r="A202" s="283" t="s">
        <v>140</v>
      </c>
      <c r="B202" s="284"/>
      <c r="C202" s="284"/>
      <c r="D202" s="285"/>
      <c r="E202" s="110">
        <f>SUM(E199,E196,E193,E187,E184,E180,E176,E172,E169,)</f>
        <v>1858486.52</v>
      </c>
      <c r="F202" s="110">
        <f>SUM(F199,F196,F193,F187,F184,F180,F176,F172,F169,)</f>
        <v>1784063.46</v>
      </c>
      <c r="G202" s="238">
        <f t="shared" si="1"/>
        <v>95.99550175914109</v>
      </c>
    </row>
    <row r="203" spans="1:7" ht="19.5" customHeight="1" thickBot="1">
      <c r="A203" s="303" t="s">
        <v>36</v>
      </c>
      <c r="B203" s="304"/>
      <c r="C203" s="304"/>
      <c r="D203" s="304"/>
      <c r="E203" s="239">
        <f>SUM(E168,E202,)</f>
        <v>19498139.41</v>
      </c>
      <c r="F203" s="239">
        <f>SUM(F168,F202,)</f>
        <v>19413894.060000002</v>
      </c>
      <c r="G203" s="240">
        <f t="shared" si="1"/>
        <v>99.56793133832662</v>
      </c>
    </row>
    <row r="204" spans="1:7" ht="12.75" customHeight="1">
      <c r="A204" s="302"/>
      <c r="B204" s="302"/>
      <c r="C204" s="264"/>
      <c r="D204" s="264"/>
      <c r="E204" s="3"/>
      <c r="F204" s="169"/>
      <c r="G204" s="169"/>
    </row>
    <row r="205" ht="12.75">
      <c r="E205" s="3"/>
    </row>
  </sheetData>
  <sheetProtection/>
  <mergeCells count="60">
    <mergeCell ref="A40:B40"/>
    <mergeCell ref="A24:B24"/>
    <mergeCell ref="A17:B18"/>
    <mergeCell ref="A14:B15"/>
    <mergeCell ref="A9:B10"/>
    <mergeCell ref="A49:B49"/>
    <mergeCell ref="A44:B46"/>
    <mergeCell ref="A42:B42"/>
    <mergeCell ref="A37:B38"/>
    <mergeCell ref="A34:B34"/>
    <mergeCell ref="A96:B96"/>
    <mergeCell ref="A91:B91"/>
    <mergeCell ref="A85:B86"/>
    <mergeCell ref="A27:B31"/>
    <mergeCell ref="A83:B83"/>
    <mergeCell ref="A72:B81"/>
    <mergeCell ref="A63:B70"/>
    <mergeCell ref="A61:B61"/>
    <mergeCell ref="A58:B58"/>
    <mergeCell ref="A51:B51"/>
    <mergeCell ref="A120:B120"/>
    <mergeCell ref="A115:B117"/>
    <mergeCell ref="A112:B113"/>
    <mergeCell ref="A110:B110"/>
    <mergeCell ref="A105:B108"/>
    <mergeCell ref="A103:B103"/>
    <mergeCell ref="A171:B171"/>
    <mergeCell ref="A178:B179"/>
    <mergeCell ref="A182:B183"/>
    <mergeCell ref="A164:B164"/>
    <mergeCell ref="A159:B162"/>
    <mergeCell ref="A152:B153"/>
    <mergeCell ref="A174:B175"/>
    <mergeCell ref="A204:D204"/>
    <mergeCell ref="A203:D203"/>
    <mergeCell ref="A191:B192"/>
    <mergeCell ref="A198:B198"/>
    <mergeCell ref="A201:B201"/>
    <mergeCell ref="A186:B186"/>
    <mergeCell ref="A189:B189"/>
    <mergeCell ref="A3:G3"/>
    <mergeCell ref="A168:D168"/>
    <mergeCell ref="A202:D202"/>
    <mergeCell ref="A148:B149"/>
    <mergeCell ref="A142:B144"/>
    <mergeCell ref="A138:B138"/>
    <mergeCell ref="A140:B140"/>
    <mergeCell ref="A136:B136"/>
    <mergeCell ref="A156:B157"/>
    <mergeCell ref="A195:B195"/>
    <mergeCell ref="A20:B21"/>
    <mergeCell ref="A167:B167"/>
    <mergeCell ref="A99:B101"/>
    <mergeCell ref="A93:B94"/>
    <mergeCell ref="A89:B89"/>
    <mergeCell ref="A55:B55"/>
    <mergeCell ref="A53:B53"/>
    <mergeCell ref="A133:B134"/>
    <mergeCell ref="A128:B131"/>
    <mergeCell ref="A123:B124"/>
  </mergeCells>
  <printOptions/>
  <pageMargins left="0.7874015748031497" right="0.7874015748031497" top="0.7874015748031497" bottom="0.984251968503937" header="0.5118110236220472" footer="0.5118110236220472"/>
  <pageSetup firstPageNumber="1" useFirstPageNumber="1" horizontalDpi="600" verticalDpi="600" orientation="portrait" paperSize="9" scale="70" r:id="rId1"/>
  <headerFooter alignWithMargins="0">
    <oddHeader xml:space="preserve">&amp;RZałącznik Nr 1 </oddHeader>
    <oddFooter>&amp;CStrona &amp;P</oddFooter>
  </headerFooter>
  <rowBreaks count="7" manualBreakCount="7">
    <brk id="34" max="6" man="1"/>
    <brk id="58" max="6" man="1"/>
    <brk id="86" max="6" man="1"/>
    <brk id="120" max="6" man="1"/>
    <brk id="136" max="6" man="1"/>
    <brk id="168" max="6" man="1"/>
    <brk id="1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--</cp:lastModifiedBy>
  <cp:lastPrinted>2016-03-07T13:30:24Z</cp:lastPrinted>
  <dcterms:created xsi:type="dcterms:W3CDTF">1997-02-26T13:46:56Z</dcterms:created>
  <dcterms:modified xsi:type="dcterms:W3CDTF">2019-03-05T08:48:58Z</dcterms:modified>
  <cp:category/>
  <cp:version/>
  <cp:contentType/>
  <cp:contentStatus/>
</cp:coreProperties>
</file>