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4965" windowWidth="14280" windowHeight="8265" activeTab="1"/>
  </bookViews>
  <sheets>
    <sheet name="pl.dochody" sheetId="1" r:id="rId1"/>
    <sheet name="pl.wydat." sheetId="2" r:id="rId2"/>
    <sheet name="zad. zlecone" sheetId="3" r:id="rId3"/>
    <sheet name="zad.powierzone" sheetId="4" r:id="rId4"/>
  </sheets>
  <definedNames>
    <definedName name="_xlnm.Print_Area" localSheetId="1">'pl.wydat.'!$A$1:$G$159</definedName>
  </definedNames>
  <calcPr fullCalcOnLoad="1"/>
</workbook>
</file>

<file path=xl/sharedStrings.xml><?xml version="1.0" encoding="utf-8"?>
<sst xmlns="http://schemas.openxmlformats.org/spreadsheetml/2006/main" count="660" uniqueCount="325">
  <si>
    <t>Dział rozdz.</t>
  </si>
  <si>
    <t>§</t>
  </si>
  <si>
    <t>Treść</t>
  </si>
  <si>
    <t>020</t>
  </si>
  <si>
    <t>LEŚNICTWO</t>
  </si>
  <si>
    <t>02001</t>
  </si>
  <si>
    <t>Gospodarka  leśna</t>
  </si>
  <si>
    <t>0750</t>
  </si>
  <si>
    <t>Dochody  z  najmu i  dzierżawy  składników  majątkowych  Skarbu  Państwa,  jednostek  samorządu  terytorialnego lub   innych jednostek zaliczanych do sektora finansów publicznych oraz innych umów  o  podobnym charakterze</t>
  </si>
  <si>
    <t>WYTWARZANIE  I  ZAOPATRYWANIE  W ENERGIĘ ELEKTRYCZNĄ, GAZ I WODĘ</t>
  </si>
  <si>
    <t>Dostarczanie  ciepła</t>
  </si>
  <si>
    <t>0830</t>
  </si>
  <si>
    <t>Wpływy  z usług</t>
  </si>
  <si>
    <t>GOSPODARKA  MIESZKANIOWA</t>
  </si>
  <si>
    <t>Gospodarka  gruntami  i  nieruchomościami</t>
  </si>
  <si>
    <t>0470</t>
  </si>
  <si>
    <t>Wpływy  z  opłat  za   zarząd,  użytkowanie  i  użytkowanie  wieczyste nieruchomości</t>
  </si>
  <si>
    <t>W  tym:</t>
  </si>
  <si>
    <t>0920</t>
  </si>
  <si>
    <t>Pozostałe  odsetki</t>
  </si>
  <si>
    <t>DZIAŁALNOŚĆ   USŁUGOWA</t>
  </si>
  <si>
    <t>Cmentarze</t>
  </si>
  <si>
    <t>Wpływy  z  usług</t>
  </si>
  <si>
    <t>ADMINISTRACJA  PUBLICZNA</t>
  </si>
  <si>
    <t>Urzędy  wojewódzkie</t>
  </si>
  <si>
    <t>Dotacje  celowe otrzymane  z  budżetu  państwa na realizację zadań  bieżących  z  zakresu  administracji  rządowej  oraz  innych  zadań  zleconych  gminie (związkom gmin) ustawami</t>
  </si>
  <si>
    <t>Urzędy  gmin ( miast  i  miast  na  prawach  powiatu)</t>
  </si>
  <si>
    <t>0690</t>
  </si>
  <si>
    <t>Wpływy  z  różnych  opłat</t>
  </si>
  <si>
    <t>URZĘDY  NACZELNYCH  ORGANÓW  WŁADZY  PAŃSTWOWEJ,  KONTROLI  I  OCHRONY  PRAWA  ORAZ  SĄDOWNICTWA</t>
  </si>
  <si>
    <t>Urzędy  naczelnych  organów  władzy państwowej, kontroli  i  ochrony  prawa</t>
  </si>
  <si>
    <t>BEZPIECZEŃSTWO  PUBLICZNE  I  OCHRONA  PRZECIWPOŻAROWA</t>
  </si>
  <si>
    <t>Obrona  cywilna</t>
  </si>
  <si>
    <t>DOCHODY  OD  OSÓB  PRAWNYCH,  OD OSÓB  FIZYCZNYCH  I OD  INNYCH JEDNOSTEK  NIE  POSIADAJĄCYCH  OSOBOWOŚCI PRAWNEJ ORAZ WYDATKI ZWIĄZANE  Z  ICH POBOREM</t>
  </si>
  <si>
    <t>Wpływy  z  podatku  dochodowego  od  osób  fizycznych</t>
  </si>
  <si>
    <t>0350</t>
  </si>
  <si>
    <t xml:space="preserve">Podatek  od  działalności  gospodarczej  osób fizycznych,  opłacany w  formie  karty  podatkowej  </t>
  </si>
  <si>
    <t>0910</t>
  </si>
  <si>
    <t>Odsetki od nieterminowych wpłat z tytułu podatków i opłat</t>
  </si>
  <si>
    <t>0310</t>
  </si>
  <si>
    <t>Podatek  od  nieruchomości</t>
  </si>
  <si>
    <t>0320</t>
  </si>
  <si>
    <t>Podatek  rolny</t>
  </si>
  <si>
    <t>0330</t>
  </si>
  <si>
    <t>Podatek  leśny</t>
  </si>
  <si>
    <t>0340</t>
  </si>
  <si>
    <t>Podatek  od  środków  transportowych</t>
  </si>
  <si>
    <t>0360</t>
  </si>
  <si>
    <t>Podatek  od  spadków  i  darowizn</t>
  </si>
  <si>
    <t>0430</t>
  </si>
  <si>
    <t>0500</t>
  </si>
  <si>
    <t>Podatek  od  czynności  cywilnoprawnych</t>
  </si>
  <si>
    <t xml:space="preserve">Wpływy  z  innych  opłat stanowiących  dochody  jednostek samorządu  terytorialnego  na  podstawie  ustaw  </t>
  </si>
  <si>
    <t>0410</t>
  </si>
  <si>
    <t>Wpływy  z  opłaty  skarbowej</t>
  </si>
  <si>
    <t>0480</t>
  </si>
  <si>
    <t>Udziały  gmin  w  podatkach  stanowiących  dochód  budżetu  państwa</t>
  </si>
  <si>
    <t>0010</t>
  </si>
  <si>
    <t>Podatek  dochodowy  od  osób  fizycznych</t>
  </si>
  <si>
    <t>0020</t>
  </si>
  <si>
    <t>Podatek  dochodowy  od  osób  prawnych</t>
  </si>
  <si>
    <t>RÓŻNE  ROZLICZENIA</t>
  </si>
  <si>
    <t>Część  oświatowa  subwencji  ogólnej  dla  jednostek  samorządu  terytorialnego</t>
  </si>
  <si>
    <t>Subwencje  ogólne  z  budżetu  państwa</t>
  </si>
  <si>
    <t>75807</t>
  </si>
  <si>
    <t>Część  wyrównawcza subwencji  ogólnej  dla  gmin</t>
  </si>
  <si>
    <t>OŚWIATA  I  WYCHOWANIE</t>
  </si>
  <si>
    <t>Szkoły  podstawowe</t>
  </si>
  <si>
    <t>Pozostałe odsetki</t>
  </si>
  <si>
    <t>Przedszkola</t>
  </si>
  <si>
    <t>Gimnazja</t>
  </si>
  <si>
    <t>80114</t>
  </si>
  <si>
    <t>POMOC  SPOŁECZNA</t>
  </si>
  <si>
    <t>Ośrodki  pomocy  społecznej</t>
  </si>
  <si>
    <t>85295</t>
  </si>
  <si>
    <t>Pozostała  działalność</t>
  </si>
  <si>
    <t>2310</t>
  </si>
  <si>
    <t>EDUKACYJNA  OPIEKA  WYCHOWAWCZA</t>
  </si>
  <si>
    <t xml:space="preserve">Świetlice  szkolne      </t>
  </si>
  <si>
    <t>GOSPODARKA  KOMUNALNA  I  OCHRONA  ŚRODOWISKA</t>
  </si>
  <si>
    <t>Gospodarka  ściekowa  i  ochrona  wód</t>
  </si>
  <si>
    <t>0960</t>
  </si>
  <si>
    <t>Otrzymane spadki,  zapisy, darowizny  w  postaci  pieniężnej</t>
  </si>
  <si>
    <t>OGÓŁEM</t>
  </si>
  <si>
    <t>756</t>
  </si>
  <si>
    <t>010</t>
  </si>
  <si>
    <t>ROLNICTWO  I  ŁOWIECTWO</t>
  </si>
  <si>
    <t xml:space="preserve">BEZPIECZEŃSTWO  PUBLICZNE  I  OCHRONA  PRZECIWPOŻAROWA </t>
  </si>
  <si>
    <t>DOCHODY OD OSÓB PRAWNYCH, OD OSÓB FIZYCZNYCH I INNYCH JEDNOSTEK NIEPOSIADAJĄCYCH   OSOBOWOŚCI   PRAWNEJ</t>
  </si>
  <si>
    <t>Pobór  podatków, opłat i niepodatkowych należności budżetowych</t>
  </si>
  <si>
    <t>Zakup  materiałów  i  wyposażenia</t>
  </si>
  <si>
    <t>Wynagrodzenia  osobowe  pracowników</t>
  </si>
  <si>
    <t>Dodatkowe  wynagrodzenie  roczne</t>
  </si>
  <si>
    <t>Składki  na ubezpieczenia  społeczne</t>
  </si>
  <si>
    <t>Składki  na  FP</t>
  </si>
  <si>
    <t>Zakup  usług  pozostałych</t>
  </si>
  <si>
    <t>Podróże  służbowe  krajowe</t>
  </si>
  <si>
    <t>Odpisy na ZFŚS</t>
  </si>
  <si>
    <t>Zakup  pozostałych  usług</t>
  </si>
  <si>
    <t>75647</t>
  </si>
  <si>
    <t>4300</t>
  </si>
  <si>
    <t>852</t>
  </si>
  <si>
    <t>0870</t>
  </si>
  <si>
    <t>Wpływy  ze  sprzedaży  składników  majątkowych</t>
  </si>
  <si>
    <t>Wpływy z usług</t>
  </si>
  <si>
    <t>2360</t>
  </si>
  <si>
    <t>Dochody jednostek samorządu terytorialnego związane z realizacją zadań z zakresu administracji rządowej oraz innych zadań zleconych ustawami</t>
  </si>
  <si>
    <t>0970</t>
  </si>
  <si>
    <t>Wpływy z różnych dochodów</t>
  </si>
  <si>
    <t>Wpływy  z  podatku  rolnego, podatku  leśnego, podatku  od  czynności  cywilnoprawnych, podatków i opłat lokalnych od osób prawnych i innych jednostek organizacyjnych</t>
  </si>
  <si>
    <t>75616</t>
  </si>
  <si>
    <t>Wpływy  z  podatku  rolnego, podatku  leśnego, podatku od spadków i darowizn, podatku od czynności cywilnoprawnych oraz podatków i opłat lokalnych od osób fizycznych</t>
  </si>
  <si>
    <t>Wpływy z opłaty targowej</t>
  </si>
  <si>
    <t>Dotacje celowe otrzymane z budżetu państwa na realizację inwestycji i zakupów inwestycyjnych własnych gmin (związków gmin)</t>
  </si>
  <si>
    <t>Zespoły obsługi ekonomiczno - administracyjnej szkół</t>
  </si>
  <si>
    <t>85212</t>
  </si>
  <si>
    <t>Składki  na ubezpieczenia zdrowotne opłacane  za osoby  pobierające  niektóre  świadczenia  z  pomocy  społecznej oraz niektóre świadczenia rodzinne</t>
  </si>
  <si>
    <t>2030</t>
  </si>
  <si>
    <t xml:space="preserve">Dotacje celowe otrzymane z budżetu państwa na realizację własnych zadań bieżących gmin (związków gmin) </t>
  </si>
  <si>
    <t>Dotacje celowe otrzymane z gminy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</si>
  <si>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</si>
  <si>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0770</t>
  </si>
  <si>
    <t>Wpłaty z tytułu odpłatnego nabycia prawa własności oraz prawa użytkowania wieczystego nieruchomości</t>
  </si>
  <si>
    <t>0840</t>
  </si>
  <si>
    <t>Wpływy ze sprzedaży wyrobów</t>
  </si>
  <si>
    <t>752</t>
  </si>
  <si>
    <t>OBRONA  NARODOWA</t>
  </si>
  <si>
    <t>75212</t>
  </si>
  <si>
    <t>Pozostałe wydatki obronne</t>
  </si>
  <si>
    <t>6339</t>
  </si>
  <si>
    <t>6298</t>
  </si>
  <si>
    <t>Zasiłki  i  pomoc  w  naturze  oraz  składki  na  ubezpieczenia emerytalne i rentowe</t>
  </si>
  <si>
    <t>Składki  na  Fundusz Pracy</t>
  </si>
  <si>
    <t>4170</t>
  </si>
  <si>
    <t>Wynagrodzenia bezosobowe</t>
  </si>
  <si>
    <t>Świadczenia społeczne</t>
  </si>
  <si>
    <t>od wynagrodzen pracowniczych</t>
  </si>
  <si>
    <t>od świadczeń społecznych</t>
  </si>
  <si>
    <t xml:space="preserve">Składki  na ubezpieczenia zdrowotne </t>
  </si>
  <si>
    <t>01036</t>
  </si>
  <si>
    <t>Restrukturyzacja i modernizacja sektora żywnościowego oraz rozwój obszarów wiejskich</t>
  </si>
  <si>
    <t>01095</t>
  </si>
  <si>
    <t>Pozostała działalność</t>
  </si>
  <si>
    <t>Świadczenia rodzinne, zaliczka alimentacyjna oraz składki na ubezpieczenia emerytalne i rentowe z ubezpieczenia społecznego</t>
  </si>
  <si>
    <r>
      <t>1.</t>
    </r>
    <r>
      <rPr>
        <sz val="11"/>
        <rFont val="Times New Roman"/>
        <family val="1"/>
      </rPr>
      <t xml:space="preserve"> 147 605  zł.  z  najmu  i  dzierżawy mienia przekazanego  w  zarząd  i korzystanie  sołectwu Ciężkowice, </t>
    </r>
  </si>
  <si>
    <r>
      <t>2.</t>
    </r>
    <r>
      <rPr>
        <sz val="11"/>
        <rFont val="Times New Roman"/>
        <family val="1"/>
      </rPr>
      <t xml:space="preserve"> 2 741 zł. mienie wsi Kąśna Górna</t>
    </r>
  </si>
  <si>
    <r>
      <t xml:space="preserve">3. </t>
    </r>
    <r>
      <rPr>
        <sz val="11"/>
        <rFont val="Times New Roman"/>
        <family val="1"/>
      </rPr>
      <t>150 590 zł. mienie wsi Zborowice</t>
    </r>
  </si>
  <si>
    <r>
      <t>4.</t>
    </r>
    <r>
      <rPr>
        <sz val="11"/>
        <rFont val="Times New Roman"/>
        <family val="1"/>
      </rPr>
      <t xml:space="preserve"> 9 516 zł. na dzierżawy mienia przekazanego  w  zarząd  i korzystanie sołectwu  Pławna,</t>
    </r>
  </si>
  <si>
    <r>
      <t xml:space="preserve">5. </t>
    </r>
    <r>
      <rPr>
        <sz val="11"/>
        <rFont val="Times New Roman"/>
        <family val="1"/>
      </rPr>
      <t>10 518 zł. mienie wsi Jastrzębia</t>
    </r>
  </si>
  <si>
    <r>
      <t>6.</t>
    </r>
    <r>
      <rPr>
        <sz val="11"/>
        <rFont val="Times New Roman"/>
        <family val="1"/>
      </rPr>
      <t xml:space="preserve"> 67 000 zł. z  najmu  i  dzierżaw  pozostałego  mienia  komunalnego</t>
    </r>
  </si>
  <si>
    <t>0490</t>
  </si>
  <si>
    <t>Wplywy z innych lokalnych opłat pobieranych przez jednostki samorządu terytorialnego na podstawie odrębnych ustaw</t>
  </si>
  <si>
    <t>75831</t>
  </si>
  <si>
    <t>Część  równoważąca subwencji  ogólnej  dla  gmin</t>
  </si>
  <si>
    <t>Wpływy z opłat za wydawanie zezwoleń na sprzedaż alkoholu</t>
  </si>
  <si>
    <t>UKŁAD  WYKONAWCZY  DOCHODÓW BUDŻETU</t>
  </si>
  <si>
    <t>GMINY  CIĘŻKOWICE  NA  2007r.</t>
  </si>
  <si>
    <t>Plan  na  2007r.</t>
  </si>
  <si>
    <t>Jednostka realizująca</t>
  </si>
  <si>
    <t>U. Gminy</t>
  </si>
  <si>
    <t>Szkoła Podstawowa w Bogoniowicach</t>
  </si>
  <si>
    <t>Dochody  z najmu  i  dzierżawy  składników  majątkowych  Skarbu  Państwa, jednostek samorządu  terytorialnego lub  innych  jednostek  zaliczanych do  sektora finansów publicznych oraz innych  umów  o  podobnym  charakterze</t>
  </si>
  <si>
    <t>Zespół Szkół Publicznych w Bruśniku</t>
  </si>
  <si>
    <t>Szkoła Podstawowa w Ciężkowicach</t>
  </si>
  <si>
    <t>Szkoła Podstawowa w Falkowej</t>
  </si>
  <si>
    <t>Szkoła Podstawowa w Jastrzębi nr 1</t>
  </si>
  <si>
    <t>Szkoła Podstawowa nr 2 w Jastrzębi</t>
  </si>
  <si>
    <t xml:space="preserve">Szkoła Podstawowa nr 1 w Jastrzębi </t>
  </si>
  <si>
    <t>Szkoła Podstawowa w Kąśnej Dolnej</t>
  </si>
  <si>
    <t>Szkoła Podstawowa w Kipsznej</t>
  </si>
  <si>
    <t>Szkoła Podstawowa w Ostruszy</t>
  </si>
  <si>
    <t>Szkoła Podstawowa w Pławnej</t>
  </si>
  <si>
    <t>Szkoła Podstawowa w Siekierczynie</t>
  </si>
  <si>
    <t>Zespół Szkół Publicznych w Zborowicach</t>
  </si>
  <si>
    <t>Publiczne Gimnazjum w Ciężkowicach</t>
  </si>
  <si>
    <t>Publiczne Gimnazjum w Jastrzębi</t>
  </si>
  <si>
    <t>Administracja Samorządowych Placówek Oświatowych w Ciężkowicach</t>
  </si>
  <si>
    <t>Publiczne Przedszkole w Ciężkowicach</t>
  </si>
  <si>
    <t>Publiczne Przedszkole w Jastrzębi</t>
  </si>
  <si>
    <t>Publiczne Przedszkole w Pławnej</t>
  </si>
  <si>
    <t>Publiczne Przedszkole w Zborowicach</t>
  </si>
  <si>
    <t/>
  </si>
  <si>
    <t>GOPS w Ciężkowicach</t>
  </si>
  <si>
    <t>Urząd Gminy w Ciężkowicach</t>
  </si>
  <si>
    <t>Szkolenie pracowników niebędących członkami korpusu służb cywilnych</t>
  </si>
  <si>
    <t>Zakup usług zdrowotnych</t>
  </si>
  <si>
    <t>PLAN  FINANSOWY  DOCHODÓW  I  WYDATKÓW  ZWIĄZANYCH  Z</t>
  </si>
  <si>
    <t>REALIZACJĄ  ZADAŃ  Z  ZAKRESU  ADMINISTRACJI  RZĄDOWEJ  I</t>
  </si>
  <si>
    <t>INNYCH  ZADAŃ  ZLECONYCH  GMINIE  USTAWAMI  w  2007 rok</t>
  </si>
  <si>
    <t>Dział</t>
  </si>
  <si>
    <t xml:space="preserve">   §</t>
  </si>
  <si>
    <t xml:space="preserve">             Treść</t>
  </si>
  <si>
    <t>Plan  dochodów</t>
  </si>
  <si>
    <t>Plan wydatków</t>
  </si>
  <si>
    <t>Rozdz.</t>
  </si>
  <si>
    <t>POMOC SPOŁECZNA</t>
  </si>
  <si>
    <t xml:space="preserve">                     OGÓŁEM</t>
  </si>
  <si>
    <t>ZADAŃ ZLECONYCH JEDNOSTKOM SAMORZĄDU TERYTORIALNEGO</t>
  </si>
  <si>
    <t>Kwota</t>
  </si>
  <si>
    <t xml:space="preserve">             PLAN  DOCHODÓW  I  WYDATKÓW  ZADAŃ  PRZEJĘTYCH  NA  </t>
  </si>
  <si>
    <t xml:space="preserve">             NA PODSTAWIE  POROZUMIEŃ  MIĘDZY  JEDNOSTKAMI  SAMORZADU  TERYTORIALNEGO  w  2007r</t>
  </si>
  <si>
    <t xml:space="preserve">  Treść</t>
  </si>
  <si>
    <t xml:space="preserve">     Plan  </t>
  </si>
  <si>
    <t xml:space="preserve">       Plan</t>
  </si>
  <si>
    <t>Rozdział</t>
  </si>
  <si>
    <t>dochodów</t>
  </si>
  <si>
    <t xml:space="preserve"> wydatków</t>
  </si>
  <si>
    <t>Dotacje celowe otrzymane z gminy lub z miasta stołecznego Warszawy na zadania bieżące realizowane na podstawie porozumień (umów) między jednostkami samorządu terytorialnego</t>
  </si>
  <si>
    <t xml:space="preserve">                  OGÓŁEM</t>
  </si>
  <si>
    <t xml:space="preserve">PLAN  DOCHODÓW BUDŻETU  PAŃSTWA  ZWIĄZANYCH  Z  REALIZACJĄ  </t>
  </si>
  <si>
    <t>Załącznik  nr 3   do   Zarządzenia Nr 14/07
Burmistrza   Gminy   Ciężkowice     z    dnia
15 stycznia 2007r. w sprawie układu wykonawczego 
budżetu gminy na  2007r.</t>
  </si>
  <si>
    <t>Załącznik  nr 4   do   Zarządzenia Nr 14/07
Burmistrza   Gminy   Ciężkowice     z    dnia
15 stycznia 2007r. w sprawie układu wykonawczego 
budżetu gminy na  2007r.</t>
  </si>
  <si>
    <t>Załącznik  nr 1   do   Zarządzenia Nr 14/07
Burmistrza   Gminy   Ciężkowice     z    dnia
15 stycznia 2007r. w sprawie układu wykonawczego 
budżetu gminy na  2007r.</t>
  </si>
  <si>
    <t xml:space="preserve">Dział </t>
  </si>
  <si>
    <t>400</t>
  </si>
  <si>
    <t>WYRWARZANIE I ZAOPATRYWANIE W ENERGIĘ ELEKTRYCZNĄ, GAZ I WODĘ</t>
  </si>
  <si>
    <t>40001</t>
  </si>
  <si>
    <t>Dostarczanie ciepła</t>
  </si>
  <si>
    <t>40002</t>
  </si>
  <si>
    <t>Dostarczanie wody</t>
  </si>
  <si>
    <t>70005</t>
  </si>
  <si>
    <t>75011</t>
  </si>
  <si>
    <t xml:space="preserve">Urzędy  gmin </t>
  </si>
  <si>
    <t>75101</t>
  </si>
  <si>
    <t>85154</t>
  </si>
  <si>
    <t>Ośrodki wsparcia</t>
  </si>
  <si>
    <t>90001</t>
  </si>
  <si>
    <t>75023</t>
  </si>
  <si>
    <t>Dochody z najmu i dzierżawy składników majatkowych Skarbu Państwa, jednostek samorządu terytorialnego lub innych jednostek zaliczonych do sektora finansów publicznych oraz innych umów o podobnym charakterze</t>
  </si>
  <si>
    <t>0460</t>
  </si>
  <si>
    <t>Wpływy z opłaty eksploatacyjnej</t>
  </si>
  <si>
    <t>Wpływy z opłat za zarząd, użytkowanie i uzytkowanie wieczyste nieruchomości</t>
  </si>
  <si>
    <t>2010</t>
  </si>
  <si>
    <t>Dotacje celowe otrzymane z budzetu państwa na realizację zadań bieżących z zakresu administracji rządowej oraz innych zadań zleconych gminie ustawami</t>
  </si>
  <si>
    <t>Wpływy z różnych opłat</t>
  </si>
  <si>
    <t>75601</t>
  </si>
  <si>
    <t>Wpływy z podatku dochodowego od osób fizycznych</t>
  </si>
  <si>
    <t>Podatek od działalności gospodarczej od osób fizycznych, opłacany w formie karty podatkowej</t>
  </si>
  <si>
    <t>75615</t>
  </si>
  <si>
    <t>Podatek od nieruchomości</t>
  </si>
  <si>
    <t>Podatek leśny</t>
  </si>
  <si>
    <t>Podatek rolny</t>
  </si>
  <si>
    <t>Podatek od środków transportowych</t>
  </si>
  <si>
    <t>Podatek od czynności cywilnoprawnych</t>
  </si>
  <si>
    <t>Wpływy z podatku rolnego, podatku leśnego, podatku od czynności cywilnoprawnych, podatków i opłat lokalnych od osób prawnych i innych jednostek organizacyjnych</t>
  </si>
  <si>
    <t>Wpływy z podatku rolnego, podatku leśnego, podatku od czynności cywilnoprawnych, podatków i opłat lokalnych od osób fizycznych</t>
  </si>
  <si>
    <t>75618</t>
  </si>
  <si>
    <t>Wpływy z innych opłat stanowiących dochody jednostek samorządu terytorialnego na podstawie ustaw</t>
  </si>
  <si>
    <t>Wpływy z opłaty skarbowej</t>
  </si>
  <si>
    <t>75621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</si>
  <si>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</si>
  <si>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</si>
  <si>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</si>
  <si>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</si>
  <si>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jednostek samorządu terutorialnego</t>
  </si>
  <si>
    <t>2920</t>
  </si>
  <si>
    <t>Subwencje ogólne z budżetu państwa</t>
  </si>
  <si>
    <t>Część wyrównawcza subwencji ogólnej dla gmin</t>
  </si>
  <si>
    <t>Część równoważąca subwencji ogólnej dla gmin</t>
  </si>
  <si>
    <t>Różne rozliczenia finansowe</t>
  </si>
  <si>
    <t>851</t>
  </si>
  <si>
    <t>Przeciwdziałanie alkoholizmowi</t>
  </si>
  <si>
    <t>OCHRONA ZDROWIA</t>
  </si>
  <si>
    <t>Usługi opiekuńcze i specjalistyczne usługi opiekuńcze</t>
  </si>
  <si>
    <t>Ośrodki pomocy społecznej</t>
  </si>
  <si>
    <t>Dotacje celowe otrzymane z budżetu państwa na realizację własnych zadań bieżących gmin</t>
  </si>
  <si>
    <t>0370</t>
  </si>
  <si>
    <t>Opłata od posiadania psów</t>
  </si>
  <si>
    <t>Wpływy z innych lokalnych opłat pobieranych przez jednostki samorządu terytorialnego na podstawie odrębnych ustaw</t>
  </si>
  <si>
    <t>Wykonanie</t>
  </si>
  <si>
    <t>% wyk.</t>
  </si>
  <si>
    <t>Dotacje celowe z budżetu państwa na realizację zadań bieżących z zakresu administracji rządowej oraz innych zadań zleconych gminie ustawami</t>
  </si>
  <si>
    <t>Podatek od spadków i darowizn</t>
  </si>
  <si>
    <t>80195</t>
  </si>
  <si>
    <t>2009</t>
  </si>
  <si>
    <t>EDUKACYJNA OPIEKA WYCHOWAWCZA</t>
  </si>
  <si>
    <t>Pomoc materialna dla uczniów</t>
  </si>
  <si>
    <t>KULTURA I OCHRONA DZIEDZICTWA NARODOWEGO</t>
  </si>
  <si>
    <t>Otrzymane spadki, zapisy i darowizny w postaci pieniężnej</t>
  </si>
  <si>
    <t>Dotacje celowe otrzymane z budżetu państwa na realizację zadań bieżących z zakresu administracji rządowej oraz innych zadań zleconych gminie ustawami</t>
  </si>
  <si>
    <t>Wpływy ze sprzedaży składników majatkowych</t>
  </si>
  <si>
    <t>Dotacje celowe w ramach programów finansowanych z udziałem środków europejskich oraz środków, o których mowa w art.. 1 pkt 3 oraz ust. 3 pkt 5 i 6 ustawy, lub płatności w ramach budzetu środków europejskich</t>
  </si>
  <si>
    <t>Świadczenia rodzinne, świadczenie z funduszu alimentacyjnego oraz składki na ubezpieczenia emerytalne i rentowe z ubezpieczenia społecznego</t>
  </si>
  <si>
    <t>Składki  na ubezpieczenia zdrowotne opłacane  za osoby  pobierające  niektóre  świadczenia  z  pomocy  społecznej oraz niektóre świadczenia rodzinne oraz za osoby uczestniczące w zajęciach w centrum integracji społecznej</t>
  </si>
  <si>
    <t>Zasiłki stałe</t>
  </si>
  <si>
    <t>6260</t>
  </si>
  <si>
    <t>Dotacje otrzymane z państwowych funduszy celowych na finansowanie lub dofinansowanie kosztów realizacji inwestycji i zakupów inwestycyjnych jednostek sektora finansów publicznych</t>
  </si>
  <si>
    <t>Domy i ośrodki kultury, świetlice i kluby</t>
  </si>
  <si>
    <t>Plan  na  2011 rok</t>
  </si>
  <si>
    <t>600</t>
  </si>
  <si>
    <t>60016</t>
  </si>
  <si>
    <t>6300</t>
  </si>
  <si>
    <t>6330</t>
  </si>
  <si>
    <t>Wpływy z tytułu pomocy finansowej udzielanej między jednostkami samorządu terytorialnego na dofinansowanie własnych zadań inwestycyjnych i zakupów inwestycyjnych</t>
  </si>
  <si>
    <t>Dotacje celowe otrzymane z budżetu państwa na realizację inwestycji i zakupów inwestycyjnych własnych gmin</t>
  </si>
  <si>
    <t>75056</t>
  </si>
  <si>
    <t>Spis powszechny i inne</t>
  </si>
  <si>
    <t>75075</t>
  </si>
  <si>
    <t>Promocja jednostek samorządu terytorialnego</t>
  </si>
  <si>
    <t>75412</t>
  </si>
  <si>
    <t>Ochotnicze straże pożarne</t>
  </si>
  <si>
    <t>Rozliczenia między jednostkami samorządu terytorialnego</t>
  </si>
  <si>
    <t>6620</t>
  </si>
  <si>
    <t>Dotacje celowe otrzymane z powiatu na inwestycje i zakupy inwestycyjne realizowane na podstawie porozumień między jednostkami samorządu terytorialnego</t>
  </si>
  <si>
    <t>80101</t>
  </si>
  <si>
    <t>Szkoły podstawowe</t>
  </si>
  <si>
    <t>80148</t>
  </si>
  <si>
    <t>Stołówki szkolne i przedszkolne</t>
  </si>
  <si>
    <t>2007</t>
  </si>
  <si>
    <t>6207</t>
  </si>
  <si>
    <t>Gospodarka odpadami</t>
  </si>
  <si>
    <t>Wpływy i wydatki związane z gromadzeniem środków z opłat i kar za korzystanie ze środowiska</t>
  </si>
  <si>
    <t>KULTURA FIZYCZNA</t>
  </si>
  <si>
    <t>Obiekty sportowe</t>
  </si>
  <si>
    <t>TRANSPORT I ŁĄCZNOŚĆ</t>
  </si>
  <si>
    <t>Drogi publiczne gminne</t>
  </si>
  <si>
    <t>WYKONANIE DOCHODÓW BUDŻETU ZA  2011 ROK</t>
  </si>
  <si>
    <t>Wpływy z róznych opłat</t>
  </si>
  <si>
    <t>75108</t>
  </si>
  <si>
    <t>Wybory do semu i senatu</t>
  </si>
  <si>
    <t>2910</t>
  </si>
  <si>
    <t>Wpływy ze zwrotów dotacji oraz płatności, w tym wykorzystanych niezgodnie z przeznaczeniem lub wykorzystanych z naruszeniem procedur, o których mowa w art.. 184 ustawy, pobranych nienależnie lub w nadmiernej wysokości</t>
  </si>
  <si>
    <t>80104</t>
  </si>
  <si>
    <t>2700</t>
  </si>
  <si>
    <t>Środki na dofinansowanie własnych zadań bieżących gmin, powiatów, samorządów województw, pozyskane z innych źródeł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</si>
</sst>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"/>
    <numFmt numFmtId="170" formatCode="0.0"/>
    <numFmt numFmtId="171" formatCode="#,##0.000"/>
  </numFmts>
  <fonts count="55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justify" vertical="top" wrapText="1"/>
    </xf>
    <xf numFmtId="49" fontId="2" fillId="0" borderId="11" xfId="0" applyNumberFormat="1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49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justify" vertical="top" wrapText="1"/>
    </xf>
    <xf numFmtId="3" fontId="1" fillId="35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0" fontId="7" fillId="34" borderId="10" xfId="0" applyFont="1" applyFill="1" applyBorder="1" applyAlignment="1">
      <alignment wrapText="1"/>
    </xf>
    <xf numFmtId="3" fontId="2" fillId="36" borderId="10" xfId="0" applyNumberFormat="1" applyFont="1" applyFill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justify" vertical="top" wrapText="1"/>
    </xf>
    <xf numFmtId="0" fontId="7" fillId="34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49" fontId="2" fillId="36" borderId="10" xfId="0" applyNumberFormat="1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49" fontId="2" fillId="37" borderId="10" xfId="0" applyNumberFormat="1" applyFont="1" applyFill="1" applyBorder="1" applyAlignment="1">
      <alignment horizontal="justify" vertical="top" wrapText="1"/>
    </xf>
    <xf numFmtId="0" fontId="2" fillId="37" borderId="10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3" fontId="2" fillId="34" borderId="10" xfId="0" applyNumberFormat="1" applyFont="1" applyFill="1" applyBorder="1" applyAlignment="1">
      <alignment horizontal="right" vertical="top" wrapText="1"/>
    </xf>
    <xf numFmtId="49" fontId="1" fillId="36" borderId="10" xfId="0" applyNumberFormat="1" applyFont="1" applyFill="1" applyBorder="1" applyAlignment="1">
      <alignment horizontal="justify" vertical="top" wrapText="1"/>
    </xf>
    <xf numFmtId="0" fontId="5" fillId="0" borderId="0" xfId="0" applyFont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justify" vertical="top" wrapText="1"/>
    </xf>
    <xf numFmtId="3" fontId="2" fillId="34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justify" vertical="top" wrapText="1"/>
    </xf>
    <xf numFmtId="3" fontId="2" fillId="36" borderId="13" xfId="0" applyNumberFormat="1" applyFont="1" applyFill="1" applyBorder="1" applyAlignment="1">
      <alignment horizontal="right" vertical="top" wrapText="1"/>
    </xf>
    <xf numFmtId="3" fontId="2" fillId="38" borderId="13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49" fontId="2" fillId="0" borderId="14" xfId="0" applyNumberFormat="1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right" vertical="top" wrapText="1"/>
    </xf>
    <xf numFmtId="0" fontId="14" fillId="0" borderId="11" xfId="0" applyFont="1" applyBorder="1" applyAlignment="1">
      <alignment horizontal="justify" vertical="top" wrapText="1"/>
    </xf>
    <xf numFmtId="0" fontId="1" fillId="36" borderId="10" xfId="0" applyFont="1" applyFill="1" applyBorder="1" applyAlignment="1">
      <alignment horizontal="center" vertical="top" wrapText="1"/>
    </xf>
    <xf numFmtId="0" fontId="0" fillId="0" borderId="10" xfId="0" applyBorder="1" applyAlignment="1" quotePrefix="1">
      <alignment/>
    </xf>
    <xf numFmtId="0" fontId="1" fillId="34" borderId="10" xfId="0" applyFont="1" applyFill="1" applyBorder="1" applyAlignment="1">
      <alignment vertical="center"/>
    </xf>
    <xf numFmtId="0" fontId="2" fillId="37" borderId="11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center" wrapText="1"/>
    </xf>
    <xf numFmtId="0" fontId="7" fillId="0" borderId="11" xfId="0" applyFont="1" applyBorder="1" applyAlignment="1">
      <alignment horizontal="justify" vertical="top" wrapText="1"/>
    </xf>
    <xf numFmtId="0" fontId="8" fillId="36" borderId="11" xfId="0" applyFont="1" applyFill="1" applyBorder="1" applyAlignment="1">
      <alignment horizontal="justify" vertical="top" wrapText="1"/>
    </xf>
    <xf numFmtId="0" fontId="7" fillId="0" borderId="0" xfId="0" applyFont="1" applyAlignment="1">
      <alignment/>
    </xf>
    <xf numFmtId="0" fontId="2" fillId="36" borderId="10" xfId="0" applyNumberFormat="1" applyFont="1" applyFill="1" applyBorder="1" applyAlignment="1">
      <alignment wrapText="1"/>
    </xf>
    <xf numFmtId="0" fontId="2" fillId="36" borderId="1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36" borderId="13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33" borderId="11" xfId="0" applyFont="1" applyFill="1" applyBorder="1" applyAlignment="1">
      <alignment horizontal="justify" vertical="top" wrapText="1"/>
    </xf>
    <xf numFmtId="0" fontId="7" fillId="33" borderId="13" xfId="0" applyFont="1" applyFill="1" applyBorder="1" applyAlignment="1">
      <alignment horizontal="justify" vertical="top" wrapText="1"/>
    </xf>
    <xf numFmtId="0" fontId="8" fillId="33" borderId="13" xfId="0" applyFont="1" applyFill="1" applyBorder="1" applyAlignment="1">
      <alignment horizontal="justify" vertical="top" wrapText="1"/>
    </xf>
    <xf numFmtId="3" fontId="8" fillId="33" borderId="13" xfId="0" applyNumberFormat="1" applyFont="1" applyFill="1" applyBorder="1" applyAlignment="1">
      <alignment horizontal="right" vertical="top" wrapText="1"/>
    </xf>
    <xf numFmtId="0" fontId="7" fillId="34" borderId="11" xfId="0" applyFont="1" applyFill="1" applyBorder="1" applyAlignment="1">
      <alignment horizontal="justify" vertical="top" wrapText="1"/>
    </xf>
    <xf numFmtId="0" fontId="7" fillId="34" borderId="13" xfId="0" applyFont="1" applyFill="1" applyBorder="1" applyAlignment="1">
      <alignment horizontal="justify" vertical="top" wrapText="1"/>
    </xf>
    <xf numFmtId="3" fontId="7" fillId="34" borderId="13" xfId="0" applyNumberFormat="1" applyFont="1" applyFill="1" applyBorder="1" applyAlignment="1">
      <alignment horizontal="right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right" vertical="top" wrapText="1"/>
    </xf>
    <xf numFmtId="49" fontId="1" fillId="33" borderId="11" xfId="0" applyNumberFormat="1" applyFont="1" applyFill="1" applyBorder="1" applyAlignment="1">
      <alignment horizontal="justify" vertical="top" wrapText="1"/>
    </xf>
    <xf numFmtId="49" fontId="1" fillId="33" borderId="13" xfId="0" applyNumberFormat="1" applyFont="1" applyFill="1" applyBorder="1" applyAlignment="1">
      <alignment horizontal="justify" vertical="top" wrapText="1"/>
    </xf>
    <xf numFmtId="0" fontId="1" fillId="33" borderId="13" xfId="0" applyFont="1" applyFill="1" applyBorder="1" applyAlignment="1">
      <alignment horizontal="justify" vertical="top" wrapText="1"/>
    </xf>
    <xf numFmtId="3" fontId="1" fillId="33" borderId="13" xfId="0" applyNumberFormat="1" applyFont="1" applyFill="1" applyBorder="1" applyAlignment="1">
      <alignment horizontal="right" vertical="top" wrapText="1"/>
    </xf>
    <xf numFmtId="49" fontId="2" fillId="34" borderId="11" xfId="0" applyNumberFormat="1" applyFont="1" applyFill="1" applyBorder="1" applyAlignment="1">
      <alignment horizontal="justify" vertical="top" wrapText="1"/>
    </xf>
    <xf numFmtId="49" fontId="2" fillId="34" borderId="13" xfId="0" applyNumberFormat="1" applyFont="1" applyFill="1" applyBorder="1" applyAlignment="1">
      <alignment horizontal="justify" vertical="top" wrapText="1"/>
    </xf>
    <xf numFmtId="0" fontId="2" fillId="34" borderId="13" xfId="0" applyFont="1" applyFill="1" applyBorder="1" applyAlignment="1">
      <alignment horizontal="justify" vertical="top" wrapText="1"/>
    </xf>
    <xf numFmtId="3" fontId="2" fillId="34" borderId="13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3" fontId="2" fillId="0" borderId="13" xfId="0" applyNumberFormat="1" applyFont="1" applyBorder="1" applyAlignment="1">
      <alignment horizontal="right" vertical="top" wrapText="1"/>
    </xf>
    <xf numFmtId="3" fontId="7" fillId="36" borderId="13" xfId="0" applyNumberFormat="1" applyFont="1" applyFill="1" applyBorder="1" applyAlignment="1">
      <alignment horizontal="right" vertical="top" wrapText="1"/>
    </xf>
    <xf numFmtId="3" fontId="8" fillId="36" borderId="13" xfId="0" applyNumberFormat="1" applyFont="1" applyFill="1" applyBorder="1" applyAlignment="1">
      <alignment horizontal="right" vertical="top" wrapText="1"/>
    </xf>
    <xf numFmtId="3" fontId="8" fillId="39" borderId="13" xfId="0" applyNumberFormat="1" applyFont="1" applyFill="1" applyBorder="1" applyAlignment="1">
      <alignment horizontal="right" vertical="top" wrapText="1"/>
    </xf>
    <xf numFmtId="49" fontId="7" fillId="0" borderId="13" xfId="0" applyNumberFormat="1" applyFont="1" applyBorder="1" applyAlignment="1">
      <alignment horizontal="justify" vertical="top" wrapText="1"/>
    </xf>
    <xf numFmtId="3" fontId="8" fillId="33" borderId="10" xfId="0" applyNumberFormat="1" applyFont="1" applyFill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right" vertical="top" wrapText="1"/>
    </xf>
    <xf numFmtId="0" fontId="7" fillId="0" borderId="15" xfId="0" applyFont="1" applyFill="1" applyBorder="1" applyAlignment="1">
      <alignment horizontal="justify" vertical="top" wrapText="1"/>
    </xf>
    <xf numFmtId="0" fontId="7" fillId="0" borderId="16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3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13" fillId="0" borderId="0" xfId="0" applyFont="1" applyAlignment="1">
      <alignment horizontal="center" wrapText="1"/>
    </xf>
    <xf numFmtId="0" fontId="2" fillId="36" borderId="10" xfId="0" applyFont="1" applyFill="1" applyBorder="1" applyAlignment="1">
      <alignment horizontal="justify" vertical="top" wrapText="1"/>
    </xf>
    <xf numFmtId="49" fontId="2" fillId="36" borderId="10" xfId="0" applyNumberFormat="1" applyFont="1" applyFill="1" applyBorder="1" applyAlignment="1">
      <alignment horizontal="justify" vertical="top" wrapText="1"/>
    </xf>
    <xf numFmtId="0" fontId="2" fillId="38" borderId="11" xfId="0" applyFont="1" applyFill="1" applyBorder="1" applyAlignment="1">
      <alignment horizontal="justify" vertical="top" wrapText="1"/>
    </xf>
    <xf numFmtId="0" fontId="15" fillId="0" borderId="10" xfId="0" applyFont="1" applyBorder="1" applyAlignment="1">
      <alignment horizontal="center" vertical="top" wrapText="1"/>
    </xf>
    <xf numFmtId="49" fontId="17" fillId="38" borderId="10" xfId="0" applyNumberFormat="1" applyFont="1" applyFill="1" applyBorder="1" applyAlignment="1">
      <alignment horizontal="justify" vertical="top" wrapText="1"/>
    </xf>
    <xf numFmtId="0" fontId="17" fillId="38" borderId="10" xfId="0" applyFont="1" applyFill="1" applyBorder="1" applyAlignment="1">
      <alignment horizontal="justify" vertical="top" wrapText="1"/>
    </xf>
    <xf numFmtId="49" fontId="17" fillId="37" borderId="10" xfId="0" applyNumberFormat="1" applyFont="1" applyFill="1" applyBorder="1" applyAlignment="1">
      <alignment horizontal="justify" vertical="top" wrapText="1"/>
    </xf>
    <xf numFmtId="0" fontId="17" fillId="37" borderId="10" xfId="0" applyFont="1" applyFill="1" applyBorder="1" applyAlignment="1">
      <alignment horizontal="justify" vertical="top" wrapText="1"/>
    </xf>
    <xf numFmtId="49" fontId="17" fillId="37" borderId="10" xfId="0" applyNumberFormat="1" applyFont="1" applyFill="1" applyBorder="1" applyAlignment="1">
      <alignment horizontal="center" vertical="top" wrapText="1"/>
    </xf>
    <xf numFmtId="0" fontId="2" fillId="36" borderId="1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17" fillId="38" borderId="10" xfId="0" applyNumberFormat="1" applyFont="1" applyFill="1" applyBorder="1" applyAlignment="1">
      <alignment horizontal="center" vertical="top" wrapText="1"/>
    </xf>
    <xf numFmtId="0" fontId="17" fillId="37" borderId="13" xfId="0" applyFont="1" applyFill="1" applyBorder="1" applyAlignment="1">
      <alignment horizontal="center" vertical="top" wrapText="1"/>
    </xf>
    <xf numFmtId="0" fontId="17" fillId="37" borderId="12" xfId="0" applyFont="1" applyFill="1" applyBorder="1" applyAlignment="1">
      <alignment horizontal="center" vertical="top" wrapText="1"/>
    </xf>
    <xf numFmtId="0" fontId="17" fillId="37" borderId="10" xfId="0" applyFont="1" applyFill="1" applyBorder="1" applyAlignment="1">
      <alignment wrapText="1"/>
    </xf>
    <xf numFmtId="0" fontId="17" fillId="37" borderId="13" xfId="0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49" fontId="17" fillId="36" borderId="10" xfId="0" applyNumberFormat="1" applyFont="1" applyFill="1" applyBorder="1" applyAlignment="1">
      <alignment horizontal="center" vertical="top" wrapText="1"/>
    </xf>
    <xf numFmtId="49" fontId="2" fillId="38" borderId="10" xfId="0" applyNumberFormat="1" applyFont="1" applyFill="1" applyBorder="1" applyAlignment="1">
      <alignment horizontal="justify" vertical="top" wrapText="1"/>
    </xf>
    <xf numFmtId="0" fontId="16" fillId="38" borderId="10" xfId="0" applyFont="1" applyFill="1" applyBorder="1" applyAlignment="1">
      <alignment horizontal="justify" vertical="top" wrapText="1"/>
    </xf>
    <xf numFmtId="49" fontId="16" fillId="38" borderId="10" xfId="0" applyNumberFormat="1" applyFont="1" applyFill="1" applyBorder="1" applyAlignment="1">
      <alignment horizontal="center" vertical="top" wrapText="1"/>
    </xf>
    <xf numFmtId="0" fontId="3" fillId="4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17" fillId="38" borderId="10" xfId="0" applyFont="1" applyFill="1" applyBorder="1" applyAlignment="1">
      <alignment horizontal="center" vertical="top" wrapText="1"/>
    </xf>
    <xf numFmtId="49" fontId="3" fillId="40" borderId="10" xfId="0" applyNumberFormat="1" applyFont="1" applyFill="1" applyBorder="1" applyAlignment="1">
      <alignment horizontal="center" vertical="top" wrapText="1"/>
    </xf>
    <xf numFmtId="49" fontId="17" fillId="40" borderId="10" xfId="0" applyNumberFormat="1" applyFont="1" applyFill="1" applyBorder="1" applyAlignment="1">
      <alignment horizontal="center" vertical="top" wrapText="1"/>
    </xf>
    <xf numFmtId="49" fontId="3" fillId="40" borderId="10" xfId="0" applyNumberFormat="1" applyFont="1" applyFill="1" applyBorder="1" applyAlignment="1">
      <alignment horizontal="justify" vertical="top" wrapText="1"/>
    </xf>
    <xf numFmtId="0" fontId="3" fillId="40" borderId="10" xfId="0" applyFont="1" applyFill="1" applyBorder="1" applyAlignment="1">
      <alignment horizontal="justify" vertical="top" wrapText="1"/>
    </xf>
    <xf numFmtId="0" fontId="17" fillId="36" borderId="13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horizontal="justify" vertical="top" wrapText="1"/>
    </xf>
    <xf numFmtId="0" fontId="2" fillId="36" borderId="13" xfId="0" applyFont="1" applyFill="1" applyBorder="1" applyAlignment="1">
      <alignment horizontal="justify" vertical="top" wrapText="1"/>
    </xf>
    <xf numFmtId="49" fontId="2" fillId="36" borderId="12" xfId="0" applyNumberFormat="1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6" fillId="38" borderId="17" xfId="0" applyFont="1" applyFill="1" applyBorder="1" applyAlignment="1">
      <alignment horizontal="justify" vertical="top" wrapText="1"/>
    </xf>
    <xf numFmtId="0" fontId="16" fillId="38" borderId="18" xfId="0" applyFont="1" applyFill="1" applyBorder="1" applyAlignment="1">
      <alignment horizontal="center" vertical="top" wrapText="1"/>
    </xf>
    <xf numFmtId="0" fontId="16" fillId="38" borderId="16" xfId="0" applyFont="1" applyFill="1" applyBorder="1" applyAlignment="1">
      <alignment horizontal="center" vertical="top" wrapText="1"/>
    </xf>
    <xf numFmtId="0" fontId="16" fillId="38" borderId="13" xfId="0" applyFont="1" applyFill="1" applyBorder="1" applyAlignment="1">
      <alignment horizontal="justify" vertical="top" wrapText="1"/>
    </xf>
    <xf numFmtId="49" fontId="2" fillId="36" borderId="10" xfId="0" applyNumberFormat="1" applyFont="1" applyFill="1" applyBorder="1" applyAlignment="1">
      <alignment horizontal="center" vertical="top" wrapText="1"/>
    </xf>
    <xf numFmtId="0" fontId="17" fillId="38" borderId="13" xfId="0" applyFont="1" applyFill="1" applyBorder="1" applyAlignment="1">
      <alignment horizontal="center" vertical="top" wrapText="1"/>
    </xf>
    <xf numFmtId="49" fontId="2" fillId="38" borderId="12" xfId="0" applyNumberFormat="1" applyFont="1" applyFill="1" applyBorder="1" applyAlignment="1">
      <alignment horizontal="center" vertical="top" wrapText="1"/>
    </xf>
    <xf numFmtId="0" fontId="17" fillId="38" borderId="13" xfId="0" applyFont="1" applyFill="1" applyBorder="1" applyAlignment="1">
      <alignment horizontal="justify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36" borderId="13" xfId="0" applyFont="1" applyFill="1" applyBorder="1" applyAlignment="1">
      <alignment vertical="top" wrapText="1"/>
    </xf>
    <xf numFmtId="0" fontId="2" fillId="36" borderId="16" xfId="0" applyFont="1" applyFill="1" applyBorder="1" applyAlignment="1">
      <alignment horizontal="center" vertical="top" wrapText="1"/>
    </xf>
    <xf numFmtId="0" fontId="1" fillId="40" borderId="11" xfId="0" applyFont="1" applyFill="1" applyBorder="1" applyAlignment="1">
      <alignment horizontal="center" vertical="top" wrapText="1"/>
    </xf>
    <xf numFmtId="0" fontId="17" fillId="40" borderId="13" xfId="0" applyFont="1" applyFill="1" applyBorder="1" applyAlignment="1">
      <alignment horizontal="center" vertical="top" wrapText="1"/>
    </xf>
    <xf numFmtId="49" fontId="1" fillId="40" borderId="12" xfId="0" applyNumberFormat="1" applyFont="1" applyFill="1" applyBorder="1" applyAlignment="1">
      <alignment horizontal="center" vertical="top" wrapText="1"/>
    </xf>
    <xf numFmtId="0" fontId="1" fillId="40" borderId="13" xfId="0" applyFont="1" applyFill="1" applyBorder="1" applyAlignment="1">
      <alignment horizontal="left" vertical="top" wrapText="1"/>
    </xf>
    <xf numFmtId="49" fontId="16" fillId="38" borderId="12" xfId="0" applyNumberFormat="1" applyFont="1" applyFill="1" applyBorder="1" applyAlignment="1">
      <alignment horizontal="center" vertical="top" wrapText="1"/>
    </xf>
    <xf numFmtId="0" fontId="1" fillId="40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0" fontId="17" fillId="37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justify" vertical="top" wrapText="1"/>
    </xf>
    <xf numFmtId="49" fontId="4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left" vertical="top" wrapText="1"/>
    </xf>
    <xf numFmtId="0" fontId="18" fillId="0" borderId="19" xfId="0" applyFont="1" applyBorder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18" fillId="0" borderId="10" xfId="0" applyFont="1" applyBorder="1" applyAlignment="1">
      <alignment horizontal="justify" vertical="top" wrapText="1"/>
    </xf>
    <xf numFmtId="49" fontId="3" fillId="38" borderId="10" xfId="0" applyNumberFormat="1" applyFont="1" applyFill="1" applyBorder="1" applyAlignment="1">
      <alignment horizontal="center" vertical="top" wrapText="1"/>
    </xf>
    <xf numFmtId="49" fontId="3" fillId="38" borderId="10" xfId="0" applyNumberFormat="1" applyFont="1" applyFill="1" applyBorder="1" applyAlignment="1">
      <alignment horizontal="justify" vertical="top" wrapText="1"/>
    </xf>
    <xf numFmtId="49" fontId="3" fillId="36" borderId="10" xfId="0" applyNumberFormat="1" applyFont="1" applyFill="1" applyBorder="1" applyAlignment="1">
      <alignment horizontal="center" vertical="top" wrapText="1"/>
    </xf>
    <xf numFmtId="0" fontId="18" fillId="38" borderId="10" xfId="0" applyFont="1" applyFill="1" applyBorder="1" applyAlignment="1">
      <alignment horizontal="justify" vertical="top" wrapText="1"/>
    </xf>
    <xf numFmtId="0" fontId="4" fillId="37" borderId="11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8" fillId="36" borderId="10" xfId="0" applyFont="1" applyFill="1" applyBorder="1" applyAlignment="1">
      <alignment horizontal="justify" vertical="top" wrapText="1"/>
    </xf>
    <xf numFmtId="0" fontId="16" fillId="36" borderId="18" xfId="0" applyFont="1" applyFill="1" applyBorder="1" applyAlignment="1">
      <alignment horizontal="center" vertical="top" wrapText="1"/>
    </xf>
    <xf numFmtId="0" fontId="16" fillId="36" borderId="17" xfId="0" applyFont="1" applyFill="1" applyBorder="1" applyAlignment="1">
      <alignment horizontal="justify" vertical="top" wrapText="1"/>
    </xf>
    <xf numFmtId="4" fontId="3" fillId="33" borderId="14" xfId="0" applyNumberFormat="1" applyFont="1" applyFill="1" applyBorder="1" applyAlignment="1">
      <alignment horizontal="right" vertical="center" wrapText="1"/>
    </xf>
    <xf numFmtId="4" fontId="3" fillId="40" borderId="10" xfId="0" applyNumberFormat="1" applyFont="1" applyFill="1" applyBorder="1" applyAlignment="1">
      <alignment horizontal="right" vertical="center"/>
    </xf>
    <xf numFmtId="4" fontId="17" fillId="37" borderId="14" xfId="0" applyNumberFormat="1" applyFont="1" applyFill="1" applyBorder="1" applyAlignment="1">
      <alignment horizontal="right" vertical="center" wrapText="1"/>
    </xf>
    <xf numFmtId="4" fontId="17" fillId="38" borderId="10" xfId="0" applyNumberFormat="1" applyFont="1" applyFill="1" applyBorder="1" applyAlignment="1">
      <alignment vertical="center"/>
    </xf>
    <xf numFmtId="4" fontId="2" fillId="0" borderId="14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vertical="center"/>
    </xf>
    <xf numFmtId="4" fontId="18" fillId="36" borderId="10" xfId="0" applyNumberFormat="1" applyFont="1" applyFill="1" applyBorder="1" applyAlignment="1">
      <alignment vertical="center"/>
    </xf>
    <xf numFmtId="4" fontId="17" fillId="40" borderId="14" xfId="0" applyNumberFormat="1" applyFont="1" applyFill="1" applyBorder="1" applyAlignment="1">
      <alignment horizontal="right" vertical="center" wrapText="1"/>
    </xf>
    <xf numFmtId="4" fontId="3" fillId="40" borderId="10" xfId="0" applyNumberFormat="1" applyFont="1" applyFill="1" applyBorder="1" applyAlignment="1">
      <alignment vertical="center"/>
    </xf>
    <xf numFmtId="4" fontId="2" fillId="37" borderId="14" xfId="0" applyNumberFormat="1" applyFont="1" applyFill="1" applyBorder="1" applyAlignment="1">
      <alignment horizontal="right" vertical="center" wrapText="1"/>
    </xf>
    <xf numFmtId="4" fontId="18" fillId="38" borderId="10" xfId="0" applyNumberFormat="1" applyFont="1" applyFill="1" applyBorder="1" applyAlignment="1">
      <alignment vertical="center"/>
    </xf>
    <xf numFmtId="4" fontId="17" fillId="38" borderId="14" xfId="0" applyNumberFormat="1" applyFont="1" applyFill="1" applyBorder="1" applyAlignment="1">
      <alignment horizontal="right" vertical="center" wrapText="1"/>
    </xf>
    <xf numFmtId="4" fontId="2" fillId="36" borderId="14" xfId="0" applyNumberFormat="1" applyFont="1" applyFill="1" applyBorder="1" applyAlignment="1">
      <alignment horizontal="right" vertical="center" wrapText="1"/>
    </xf>
    <xf numFmtId="4" fontId="3" fillId="40" borderId="14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" fontId="1" fillId="33" borderId="14" xfId="0" applyNumberFormat="1" applyFont="1" applyFill="1" applyBorder="1" applyAlignment="1">
      <alignment horizontal="right" vertical="center" wrapText="1"/>
    </xf>
    <xf numFmtId="4" fontId="2" fillId="36" borderId="10" xfId="0" applyNumberFormat="1" applyFont="1" applyFill="1" applyBorder="1" applyAlignment="1">
      <alignment vertical="center"/>
    </xf>
    <xf numFmtId="4" fontId="16" fillId="38" borderId="14" xfId="0" applyNumberFormat="1" applyFont="1" applyFill="1" applyBorder="1" applyAlignment="1">
      <alignment horizontal="right" vertical="center" wrapText="1"/>
    </xf>
    <xf numFmtId="4" fontId="3" fillId="38" borderId="14" xfId="0" applyNumberFormat="1" applyFont="1" applyFill="1" applyBorder="1" applyAlignment="1">
      <alignment horizontal="right" vertical="center" wrapText="1"/>
    </xf>
    <xf numFmtId="4" fontId="3" fillId="38" borderId="10" xfId="0" applyNumberFormat="1" applyFont="1" applyFill="1" applyBorder="1" applyAlignment="1">
      <alignment vertical="center"/>
    </xf>
    <xf numFmtId="4" fontId="17" fillId="37" borderId="20" xfId="0" applyNumberFormat="1" applyFont="1" applyFill="1" applyBorder="1" applyAlignment="1">
      <alignment horizontal="right" vertical="center" wrapText="1"/>
    </xf>
    <xf numFmtId="4" fontId="2" fillId="36" borderId="20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16" fillId="38" borderId="20" xfId="0" applyNumberFormat="1" applyFont="1" applyFill="1" applyBorder="1" applyAlignment="1">
      <alignment horizontal="right" vertical="center" wrapText="1"/>
    </xf>
    <xf numFmtId="4" fontId="17" fillId="38" borderId="20" xfId="0" applyNumberFormat="1" applyFont="1" applyFill="1" applyBorder="1" applyAlignment="1">
      <alignment horizontal="right" vertical="center" wrapText="1"/>
    </xf>
    <xf numFmtId="4" fontId="1" fillId="40" borderId="20" xfId="0" applyNumberFormat="1" applyFont="1" applyFill="1" applyBorder="1" applyAlignment="1">
      <alignment horizontal="right" vertical="center" wrapText="1"/>
    </xf>
    <xf numFmtId="4" fontId="1" fillId="40" borderId="10" xfId="0" applyNumberFormat="1" applyFont="1" applyFill="1" applyBorder="1" applyAlignment="1">
      <alignment horizontal="right" vertical="center"/>
    </xf>
    <xf numFmtId="4" fontId="16" fillId="40" borderId="10" xfId="0" applyNumberFormat="1" applyFont="1" applyFill="1" applyBorder="1" applyAlignment="1">
      <alignment vertical="center"/>
    </xf>
    <xf numFmtId="4" fontId="17" fillId="40" borderId="10" xfId="0" applyNumberFormat="1" applyFont="1" applyFill="1" applyBorder="1" applyAlignment="1">
      <alignment vertical="center"/>
    </xf>
    <xf numFmtId="4" fontId="17" fillId="40" borderId="10" xfId="0" applyNumberFormat="1" applyFont="1" applyFill="1" applyBorder="1" applyAlignment="1">
      <alignment horizontal="right" vertical="center"/>
    </xf>
    <xf numFmtId="4" fontId="1" fillId="41" borderId="14" xfId="0" applyNumberFormat="1" applyFont="1" applyFill="1" applyBorder="1" applyAlignment="1">
      <alignment horizontal="right" vertical="center" wrapText="1"/>
    </xf>
    <xf numFmtId="4" fontId="1" fillId="41" borderId="10" xfId="0" applyNumberFormat="1" applyFont="1" applyFill="1" applyBorder="1" applyAlignment="1">
      <alignment vertical="center"/>
    </xf>
    <xf numFmtId="49" fontId="16" fillId="37" borderId="10" xfId="0" applyNumberFormat="1" applyFont="1" applyFill="1" applyBorder="1" applyAlignment="1">
      <alignment horizontal="center" vertical="top" wrapText="1"/>
    </xf>
    <xf numFmtId="4" fontId="16" fillId="37" borderId="14" xfId="0" applyNumberFormat="1" applyFont="1" applyFill="1" applyBorder="1" applyAlignment="1">
      <alignment horizontal="right" vertical="center" wrapText="1"/>
    </xf>
    <xf numFmtId="4" fontId="17" fillId="37" borderId="10" xfId="0" applyNumberFormat="1" applyFont="1" applyFill="1" applyBorder="1" applyAlignment="1">
      <alignment vertical="center"/>
    </xf>
    <xf numFmtId="0" fontId="17" fillId="37" borderId="10" xfId="0" applyFont="1" applyFill="1" applyBorder="1" applyAlignment="1">
      <alignment horizontal="left" wrapText="1"/>
    </xf>
    <xf numFmtId="0" fontId="17" fillId="37" borderId="17" xfId="0" applyFont="1" applyFill="1" applyBorder="1" applyAlignment="1">
      <alignment horizontal="justify" vertical="top" wrapText="1"/>
    </xf>
    <xf numFmtId="0" fontId="17" fillId="37" borderId="18" xfId="0" applyFont="1" applyFill="1" applyBorder="1" applyAlignment="1">
      <alignment horizontal="center" vertical="top" wrapText="1"/>
    </xf>
    <xf numFmtId="0" fontId="17" fillId="37" borderId="16" xfId="0" applyFont="1" applyFill="1" applyBorder="1" applyAlignment="1">
      <alignment horizontal="center" vertical="top" wrapText="1"/>
    </xf>
    <xf numFmtId="4" fontId="16" fillId="37" borderId="10" xfId="0" applyNumberFormat="1" applyFont="1" applyFill="1" applyBorder="1" applyAlignment="1">
      <alignment vertical="center"/>
    </xf>
    <xf numFmtId="0" fontId="16" fillId="37" borderId="10" xfId="0" applyFont="1" applyFill="1" applyBorder="1" applyAlignment="1">
      <alignment horizontal="center" vertical="top" wrapText="1"/>
    </xf>
    <xf numFmtId="0" fontId="16" fillId="37" borderId="10" xfId="0" applyFont="1" applyFill="1" applyBorder="1" applyAlignment="1">
      <alignment horizontal="left" vertical="top" wrapText="1"/>
    </xf>
    <xf numFmtId="4" fontId="16" fillId="37" borderId="10" xfId="0" applyNumberFormat="1" applyFont="1" applyFill="1" applyBorder="1" applyAlignment="1">
      <alignment horizontal="right" vertical="center"/>
    </xf>
    <xf numFmtId="4" fontId="2" fillId="36" borderId="10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4" fontId="3" fillId="33" borderId="14" xfId="0" applyNumberFormat="1" applyFont="1" applyFill="1" applyBorder="1" applyAlignment="1">
      <alignment vertical="center" wrapText="1"/>
    </xf>
    <xf numFmtId="4" fontId="2" fillId="36" borderId="14" xfId="0" applyNumberFormat="1" applyFont="1" applyFill="1" applyBorder="1" applyAlignment="1">
      <alignment vertical="center" wrapText="1"/>
    </xf>
    <xf numFmtId="4" fontId="17" fillId="37" borderId="14" xfId="0" applyNumberFormat="1" applyFont="1" applyFill="1" applyBorder="1" applyAlignment="1">
      <alignment vertical="center" wrapText="1"/>
    </xf>
    <xf numFmtId="4" fontId="4" fillId="36" borderId="10" xfId="0" applyNumberFormat="1" applyFont="1" applyFill="1" applyBorder="1" applyAlignment="1">
      <alignment vertical="center"/>
    </xf>
    <xf numFmtId="49" fontId="2" fillId="38" borderId="10" xfId="0" applyNumberFormat="1" applyFont="1" applyFill="1" applyBorder="1" applyAlignment="1">
      <alignment horizontal="center" vertical="top" wrapText="1"/>
    </xf>
    <xf numFmtId="49" fontId="19" fillId="38" borderId="10" xfId="0" applyNumberFormat="1" applyFont="1" applyFill="1" applyBorder="1" applyAlignment="1">
      <alignment horizontal="center" vertical="top" wrapText="1"/>
    </xf>
    <xf numFmtId="0" fontId="17" fillId="37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4" fillId="36" borderId="10" xfId="0" applyFont="1" applyFill="1" applyBorder="1" applyAlignment="1">
      <alignment horizontal="justify" vertical="top" wrapText="1"/>
    </xf>
    <xf numFmtId="0" fontId="4" fillId="36" borderId="10" xfId="0" applyFont="1" applyFill="1" applyBorder="1" applyAlignment="1">
      <alignment horizontal="center" vertical="top" wrapText="1"/>
    </xf>
    <xf numFmtId="49" fontId="20" fillId="37" borderId="10" xfId="0" applyNumberFormat="1" applyFont="1" applyFill="1" applyBorder="1" applyAlignment="1">
      <alignment horizontal="justify" vertical="top" wrapText="1"/>
    </xf>
    <xf numFmtId="4" fontId="17" fillId="37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8" fillId="36" borderId="10" xfId="0" applyFont="1" applyFill="1" applyBorder="1" applyAlignment="1">
      <alignment horizontal="center" vertical="top" wrapText="1"/>
    </xf>
    <xf numFmtId="4" fontId="17" fillId="37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17" fillId="33" borderId="10" xfId="0" applyNumberFormat="1" applyFont="1" applyFill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9" fontId="2" fillId="36" borderId="13" xfId="0" applyNumberFormat="1" applyFont="1" applyFill="1" applyBorder="1" applyAlignment="1">
      <alignment horizontal="center" vertical="top" wrapText="1"/>
    </xf>
    <xf numFmtId="0" fontId="4" fillId="36" borderId="13" xfId="0" applyFont="1" applyFill="1" applyBorder="1" applyAlignment="1">
      <alignment horizontal="center" vertical="top" wrapText="1"/>
    </xf>
    <xf numFmtId="0" fontId="4" fillId="36" borderId="13" xfId="0" applyFont="1" applyFill="1" applyBorder="1" applyAlignment="1">
      <alignment horizontal="left" wrapText="1"/>
    </xf>
    <xf numFmtId="4" fontId="4" fillId="36" borderId="20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35" borderId="1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justify" vertical="top" wrapText="1"/>
    </xf>
    <xf numFmtId="0" fontId="18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/>
    </xf>
    <xf numFmtId="0" fontId="15" fillId="41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39" borderId="14" xfId="0" applyFont="1" applyFill="1" applyBorder="1" applyAlignment="1">
      <alignment horizontal="justify" vertical="top" wrapText="1"/>
    </xf>
    <xf numFmtId="0" fontId="8" fillId="39" borderId="22" xfId="0" applyFont="1" applyFill="1" applyBorder="1" applyAlignment="1">
      <alignment horizontal="justify" vertical="top" wrapText="1"/>
    </xf>
    <xf numFmtId="0" fontId="8" fillId="39" borderId="12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8" fillId="36" borderId="15" xfId="0" applyFont="1" applyFill="1" applyBorder="1" applyAlignment="1">
      <alignment horizontal="justify" vertical="top" wrapText="1"/>
    </xf>
    <xf numFmtId="0" fontId="8" fillId="36" borderId="17" xfId="0" applyFont="1" applyFill="1" applyBorder="1" applyAlignment="1">
      <alignment horizontal="justify" vertical="top" wrapText="1"/>
    </xf>
    <xf numFmtId="0" fontId="8" fillId="36" borderId="11" xfId="0" applyFont="1" applyFill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2" fillId="36" borderId="15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8" fillId="0" borderId="23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5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9"/>
  <sheetViews>
    <sheetView zoomScalePageLayoutView="0" workbookViewId="0" topLeftCell="A55">
      <selection activeCell="D2" sqref="D2"/>
    </sheetView>
  </sheetViews>
  <sheetFormatPr defaultColWidth="9.00390625" defaultRowHeight="12.75"/>
  <cols>
    <col min="2" max="2" width="6.875" style="0" customWidth="1"/>
    <col min="3" max="3" width="51.75390625" style="0" customWidth="1"/>
    <col min="4" max="4" width="22.625" style="0" customWidth="1"/>
    <col min="5" max="5" width="15.375" style="0" customWidth="1"/>
  </cols>
  <sheetData>
    <row r="1" spans="4:5" ht="51.75" customHeight="1">
      <c r="D1" s="261" t="s">
        <v>212</v>
      </c>
      <c r="E1" s="262"/>
    </row>
    <row r="3" spans="1:4" ht="14.25">
      <c r="A3" s="263" t="s">
        <v>155</v>
      </c>
      <c r="B3" s="264"/>
      <c r="C3" s="264"/>
      <c r="D3" s="264"/>
    </row>
    <row r="4" spans="1:4" ht="12.75" customHeight="1">
      <c r="A4" s="265" t="s">
        <v>156</v>
      </c>
      <c r="B4" s="264"/>
      <c r="C4" s="264"/>
      <c r="D4" s="264"/>
    </row>
    <row r="5" ht="14.25">
      <c r="A5" s="1"/>
    </row>
    <row r="6" spans="1:5" ht="30">
      <c r="A6" s="2" t="s">
        <v>0</v>
      </c>
      <c r="B6" s="2" t="s">
        <v>1</v>
      </c>
      <c r="C6" s="2" t="s">
        <v>2</v>
      </c>
      <c r="D6" s="2" t="s">
        <v>157</v>
      </c>
      <c r="E6" s="2" t="s">
        <v>158</v>
      </c>
    </row>
    <row r="7" spans="1:5" ht="18" customHeight="1">
      <c r="A7" s="4" t="s">
        <v>85</v>
      </c>
      <c r="B7" s="8"/>
      <c r="C7" s="9" t="s">
        <v>86</v>
      </c>
      <c r="D7" s="20">
        <f>D8</f>
        <v>266669</v>
      </c>
      <c r="E7" s="51" t="s">
        <v>159</v>
      </c>
    </row>
    <row r="8" spans="1:5" ht="31.5" customHeight="1">
      <c r="A8" s="38" t="s">
        <v>139</v>
      </c>
      <c r="B8" s="38"/>
      <c r="C8" s="39" t="s">
        <v>140</v>
      </c>
      <c r="D8" s="40">
        <f>D9</f>
        <v>266669</v>
      </c>
      <c r="E8" s="52"/>
    </row>
    <row r="9" spans="1:5" ht="48" customHeight="1">
      <c r="A9" s="2"/>
      <c r="B9" s="2">
        <v>6298</v>
      </c>
      <c r="C9" s="41" t="s">
        <v>120</v>
      </c>
      <c r="D9" s="7">
        <v>266669</v>
      </c>
      <c r="E9" s="18"/>
    </row>
    <row r="10" spans="1:5" ht="18.75" customHeight="1">
      <c r="A10" s="4" t="s">
        <v>3</v>
      </c>
      <c r="B10" s="42"/>
      <c r="C10" s="9" t="s">
        <v>4</v>
      </c>
      <c r="D10" s="20">
        <f>SUM(D11)</f>
        <v>26000</v>
      </c>
      <c r="E10" s="51" t="s">
        <v>159</v>
      </c>
    </row>
    <row r="11" spans="1:5" ht="16.5" customHeight="1">
      <c r="A11" s="10" t="s">
        <v>5</v>
      </c>
      <c r="B11" s="11"/>
      <c r="C11" s="11" t="s">
        <v>6</v>
      </c>
      <c r="D11" s="35">
        <f>D12+D13</f>
        <v>26000</v>
      </c>
      <c r="E11" s="52"/>
    </row>
    <row r="12" spans="1:5" ht="63.75" customHeight="1">
      <c r="A12" s="29"/>
      <c r="B12" s="29" t="s">
        <v>7</v>
      </c>
      <c r="C12" s="3" t="s">
        <v>8</v>
      </c>
      <c r="D12" s="22">
        <v>1000</v>
      </c>
      <c r="E12" s="18"/>
    </row>
    <row r="13" spans="1:5" ht="19.5" customHeight="1">
      <c r="A13" s="6"/>
      <c r="B13" s="6" t="s">
        <v>102</v>
      </c>
      <c r="C13" s="3" t="s">
        <v>103</v>
      </c>
      <c r="D13" s="7">
        <v>25000</v>
      </c>
      <c r="E13" s="18"/>
    </row>
    <row r="14" spans="1:5" ht="15.75" customHeight="1">
      <c r="A14" s="4">
        <v>400</v>
      </c>
      <c r="B14" s="8"/>
      <c r="C14" s="9" t="s">
        <v>9</v>
      </c>
      <c r="D14" s="20">
        <f>SUM(D15)</f>
        <v>3674</v>
      </c>
      <c r="E14" s="51" t="s">
        <v>159</v>
      </c>
    </row>
    <row r="15" spans="1:5" ht="16.5" customHeight="1">
      <c r="A15" s="10">
        <v>40001</v>
      </c>
      <c r="B15" s="10"/>
      <c r="C15" s="11" t="s">
        <v>10</v>
      </c>
      <c r="D15" s="35">
        <f>SUM(D16)</f>
        <v>3674</v>
      </c>
      <c r="E15" s="52"/>
    </row>
    <row r="16" spans="1:5" ht="16.5" customHeight="1">
      <c r="A16" s="6"/>
      <c r="B16" s="6" t="s">
        <v>11</v>
      </c>
      <c r="C16" s="3" t="s">
        <v>12</v>
      </c>
      <c r="D16" s="7">
        <v>3674</v>
      </c>
      <c r="E16" s="18"/>
    </row>
    <row r="17" spans="1:5" ht="19.5" customHeight="1">
      <c r="A17" s="4">
        <v>700</v>
      </c>
      <c r="B17" s="8"/>
      <c r="C17" s="9" t="s">
        <v>13</v>
      </c>
      <c r="D17" s="20">
        <f>SUM(D18)</f>
        <v>392970</v>
      </c>
      <c r="E17" s="51" t="s">
        <v>159</v>
      </c>
    </row>
    <row r="18" spans="1:5" ht="15" customHeight="1">
      <c r="A18" s="10">
        <v>70005</v>
      </c>
      <c r="B18" s="10"/>
      <c r="C18" s="11" t="s">
        <v>14</v>
      </c>
      <c r="D18" s="35">
        <f>D19+D20+D28+D29+D30+D31</f>
        <v>392970</v>
      </c>
      <c r="E18" s="52"/>
    </row>
    <row r="19" spans="1:5" ht="16.5" customHeight="1">
      <c r="A19" s="6"/>
      <c r="B19" s="6" t="s">
        <v>15</v>
      </c>
      <c r="C19" s="3" t="s">
        <v>16</v>
      </c>
      <c r="D19" s="22">
        <v>2200</v>
      </c>
      <c r="E19" s="18"/>
    </row>
    <row r="20" spans="1:5" ht="66.75" customHeight="1">
      <c r="A20" s="267"/>
      <c r="B20" s="267" t="s">
        <v>7</v>
      </c>
      <c r="C20" s="3" t="s">
        <v>8</v>
      </c>
      <c r="D20" s="269">
        <v>387970</v>
      </c>
      <c r="E20" s="18"/>
    </row>
    <row r="21" spans="1:5" ht="18" customHeight="1">
      <c r="A21" s="267"/>
      <c r="B21" s="267"/>
      <c r="C21" s="3" t="s">
        <v>17</v>
      </c>
      <c r="D21" s="269"/>
      <c r="E21" s="18"/>
    </row>
    <row r="22" spans="1:5" ht="15.75" customHeight="1">
      <c r="A22" s="267"/>
      <c r="B22" s="267"/>
      <c r="C22" s="43" t="s">
        <v>144</v>
      </c>
      <c r="D22" s="269"/>
      <c r="E22" s="18"/>
    </row>
    <row r="23" spans="1:5" ht="18.75" customHeight="1">
      <c r="A23" s="267"/>
      <c r="B23" s="267"/>
      <c r="C23" s="44" t="s">
        <v>145</v>
      </c>
      <c r="D23" s="269"/>
      <c r="E23" s="18"/>
    </row>
    <row r="24" spans="1:5" ht="18.75" customHeight="1">
      <c r="A24" s="267"/>
      <c r="B24" s="267"/>
      <c r="C24" s="43" t="s">
        <v>146</v>
      </c>
      <c r="D24" s="269"/>
      <c r="E24" s="18"/>
    </row>
    <row r="25" spans="1:5" ht="18.75" customHeight="1">
      <c r="A25" s="267"/>
      <c r="B25" s="267"/>
      <c r="C25" s="43" t="s">
        <v>147</v>
      </c>
      <c r="D25" s="269"/>
      <c r="E25" s="18"/>
    </row>
    <row r="26" spans="1:5" ht="22.5" customHeight="1">
      <c r="A26" s="267"/>
      <c r="B26" s="267"/>
      <c r="C26" s="43" t="s">
        <v>148</v>
      </c>
      <c r="D26" s="269"/>
      <c r="E26" s="18"/>
    </row>
    <row r="27" spans="1:5" ht="30">
      <c r="A27" s="268"/>
      <c r="B27" s="268"/>
      <c r="C27" s="43" t="s">
        <v>149</v>
      </c>
      <c r="D27" s="269"/>
      <c r="E27" s="18"/>
    </row>
    <row r="28" spans="1:5" ht="31.5" customHeight="1">
      <c r="A28" s="45"/>
      <c r="B28" s="6" t="s">
        <v>121</v>
      </c>
      <c r="C28" s="3" t="s">
        <v>122</v>
      </c>
      <c r="D28" s="7"/>
      <c r="E28" s="18"/>
    </row>
    <row r="29" spans="1:5" ht="18.75" customHeight="1">
      <c r="A29" s="6"/>
      <c r="B29" s="6" t="s">
        <v>11</v>
      </c>
      <c r="C29" s="3" t="s">
        <v>104</v>
      </c>
      <c r="D29" s="7">
        <v>1800</v>
      </c>
      <c r="E29" s="18"/>
    </row>
    <row r="30" spans="1:5" ht="17.25" customHeight="1">
      <c r="A30" s="6"/>
      <c r="B30" s="6" t="s">
        <v>18</v>
      </c>
      <c r="C30" s="3" t="s">
        <v>19</v>
      </c>
      <c r="D30" s="7">
        <v>1000</v>
      </c>
      <c r="E30" s="18"/>
    </row>
    <row r="31" spans="1:5" ht="18.75" customHeight="1">
      <c r="A31" s="6"/>
      <c r="B31" s="6" t="s">
        <v>107</v>
      </c>
      <c r="C31" s="3" t="s">
        <v>108</v>
      </c>
      <c r="D31" s="7"/>
      <c r="E31" s="18"/>
    </row>
    <row r="32" spans="1:5" ht="18.75" customHeight="1">
      <c r="A32" s="4">
        <v>710</v>
      </c>
      <c r="B32" s="8"/>
      <c r="C32" s="9" t="s">
        <v>20</v>
      </c>
      <c r="D32" s="20">
        <f>SUM(D33)</f>
        <v>13000</v>
      </c>
      <c r="E32" s="51" t="s">
        <v>159</v>
      </c>
    </row>
    <row r="33" spans="1:5" ht="18.75" customHeight="1">
      <c r="A33" s="10">
        <v>71035</v>
      </c>
      <c r="B33" s="10"/>
      <c r="C33" s="11" t="s">
        <v>21</v>
      </c>
      <c r="D33" s="35">
        <f>SUM(D34)</f>
        <v>13000</v>
      </c>
      <c r="E33" s="52"/>
    </row>
    <row r="34" spans="1:5" ht="18" customHeight="1">
      <c r="A34" s="6"/>
      <c r="B34" s="6" t="s">
        <v>11</v>
      </c>
      <c r="C34" s="3" t="s">
        <v>22</v>
      </c>
      <c r="D34" s="7">
        <v>13000</v>
      </c>
      <c r="E34" s="18"/>
    </row>
    <row r="35" spans="1:5" ht="18" customHeight="1">
      <c r="A35" s="4">
        <v>750</v>
      </c>
      <c r="B35" s="8"/>
      <c r="C35" s="9" t="s">
        <v>23</v>
      </c>
      <c r="D35" s="20">
        <f>SUM(D36+D39)</f>
        <v>118237</v>
      </c>
      <c r="E35" s="51" t="s">
        <v>159</v>
      </c>
    </row>
    <row r="36" spans="1:5" ht="17.25" customHeight="1">
      <c r="A36" s="10">
        <v>75011</v>
      </c>
      <c r="B36" s="10"/>
      <c r="C36" s="11" t="s">
        <v>24</v>
      </c>
      <c r="D36" s="35">
        <f>SUM(D37+D38)</f>
        <v>84237</v>
      </c>
      <c r="E36" s="52"/>
    </row>
    <row r="37" spans="1:5" ht="62.25" customHeight="1">
      <c r="A37" s="6"/>
      <c r="B37" s="6">
        <v>2010</v>
      </c>
      <c r="C37" s="3" t="s">
        <v>25</v>
      </c>
      <c r="D37" s="7">
        <v>81800</v>
      </c>
      <c r="E37" s="18"/>
    </row>
    <row r="38" spans="1:5" ht="48.75" customHeight="1">
      <c r="A38" s="6"/>
      <c r="B38" s="6" t="s">
        <v>105</v>
      </c>
      <c r="C38" s="3" t="s">
        <v>106</v>
      </c>
      <c r="D38" s="7">
        <v>2437</v>
      </c>
      <c r="E38" s="18"/>
    </row>
    <row r="39" spans="1:5" ht="16.5" customHeight="1">
      <c r="A39" s="10">
        <v>75023</v>
      </c>
      <c r="B39" s="10"/>
      <c r="C39" s="11" t="s">
        <v>26</v>
      </c>
      <c r="D39" s="35">
        <f>D40+D41+D42+D43</f>
        <v>34000</v>
      </c>
      <c r="E39" s="52"/>
    </row>
    <row r="40" spans="1:5" ht="15" customHeight="1">
      <c r="A40" s="6"/>
      <c r="B40" s="6" t="s">
        <v>27</v>
      </c>
      <c r="C40" s="3" t="s">
        <v>28</v>
      </c>
      <c r="D40" s="7">
        <v>2000</v>
      </c>
      <c r="E40" s="18"/>
    </row>
    <row r="41" spans="1:5" ht="19.5" customHeight="1">
      <c r="A41" s="6"/>
      <c r="B41" s="6" t="s">
        <v>123</v>
      </c>
      <c r="C41" s="3" t="s">
        <v>124</v>
      </c>
      <c r="D41" s="7">
        <v>3000</v>
      </c>
      <c r="E41" s="18"/>
    </row>
    <row r="42" spans="1:5" ht="16.5" customHeight="1">
      <c r="A42" s="6"/>
      <c r="B42" s="6" t="s">
        <v>18</v>
      </c>
      <c r="C42" s="3" t="s">
        <v>19</v>
      </c>
      <c r="D42" s="7">
        <v>25000</v>
      </c>
      <c r="E42" s="18"/>
    </row>
    <row r="43" spans="1:5" ht="15.75" customHeight="1">
      <c r="A43" s="6"/>
      <c r="B43" s="6" t="s">
        <v>107</v>
      </c>
      <c r="C43" s="3" t="s">
        <v>108</v>
      </c>
      <c r="D43" s="7">
        <v>4000</v>
      </c>
      <c r="E43" s="18"/>
    </row>
    <row r="44" spans="1:5" ht="18.75" customHeight="1">
      <c r="A44" s="4">
        <v>751</v>
      </c>
      <c r="B44" s="8"/>
      <c r="C44" s="9" t="s">
        <v>29</v>
      </c>
      <c r="D44" s="20">
        <f>SUM(D45)</f>
        <v>1330</v>
      </c>
      <c r="E44" s="51" t="s">
        <v>159</v>
      </c>
    </row>
    <row r="45" spans="1:5" ht="17.25" customHeight="1">
      <c r="A45" s="10">
        <v>75101</v>
      </c>
      <c r="B45" s="10"/>
      <c r="C45" s="11" t="s">
        <v>30</v>
      </c>
      <c r="D45" s="35">
        <f>SUM(D46)</f>
        <v>1330</v>
      </c>
      <c r="E45" s="52"/>
    </row>
    <row r="46" spans="1:5" ht="64.5" customHeight="1">
      <c r="A46" s="6"/>
      <c r="B46" s="6">
        <v>2010</v>
      </c>
      <c r="C46" s="3" t="s">
        <v>25</v>
      </c>
      <c r="D46" s="7">
        <v>1330</v>
      </c>
      <c r="E46" s="18"/>
    </row>
    <row r="47" spans="1:5" ht="18" customHeight="1">
      <c r="A47" s="4" t="s">
        <v>125</v>
      </c>
      <c r="B47" s="4"/>
      <c r="C47" s="9" t="s">
        <v>126</v>
      </c>
      <c r="D47" s="20">
        <f>SUM(D48)</f>
        <v>200</v>
      </c>
      <c r="E47" s="51" t="s">
        <v>159</v>
      </c>
    </row>
    <row r="48" spans="1:5" ht="20.25" customHeight="1">
      <c r="A48" s="10" t="s">
        <v>127</v>
      </c>
      <c r="B48" s="10"/>
      <c r="C48" s="11" t="s">
        <v>128</v>
      </c>
      <c r="D48" s="35">
        <f>SUM(D49)</f>
        <v>200</v>
      </c>
      <c r="E48" s="52"/>
    </row>
    <row r="49" spans="1:5" ht="60">
      <c r="A49" s="6"/>
      <c r="B49" s="6">
        <v>2010</v>
      </c>
      <c r="C49" s="3" t="s">
        <v>25</v>
      </c>
      <c r="D49" s="7">
        <v>200</v>
      </c>
      <c r="E49" s="18"/>
    </row>
    <row r="50" spans="1:5" ht="33" customHeight="1">
      <c r="A50" s="4">
        <v>754</v>
      </c>
      <c r="B50" s="8"/>
      <c r="C50" s="9" t="s">
        <v>31</v>
      </c>
      <c r="D50" s="20">
        <f>SUM(D51)</f>
        <v>250</v>
      </c>
      <c r="E50" s="51" t="s">
        <v>159</v>
      </c>
    </row>
    <row r="51" spans="1:5" ht="20.25" customHeight="1">
      <c r="A51" s="10">
        <v>75414</v>
      </c>
      <c r="B51" s="10"/>
      <c r="C51" s="11" t="s">
        <v>32</v>
      </c>
      <c r="D51" s="35">
        <f>SUM(D52)</f>
        <v>250</v>
      </c>
      <c r="E51" s="52"/>
    </row>
    <row r="52" spans="1:5" ht="62.25" customHeight="1">
      <c r="A52" s="6"/>
      <c r="B52" s="6">
        <v>2010</v>
      </c>
      <c r="C52" s="3" t="s">
        <v>25</v>
      </c>
      <c r="D52" s="46">
        <v>250</v>
      </c>
      <c r="E52" s="18"/>
    </row>
    <row r="53" spans="1:5" ht="18.75" customHeight="1">
      <c r="A53" s="4">
        <v>756</v>
      </c>
      <c r="B53" s="8"/>
      <c r="C53" s="9" t="s">
        <v>33</v>
      </c>
      <c r="D53" s="20">
        <f>D54+D57+D64+D73+D77</f>
        <v>3733175</v>
      </c>
      <c r="E53" s="51" t="s">
        <v>159</v>
      </c>
    </row>
    <row r="54" spans="1:5" ht="20.25" customHeight="1">
      <c r="A54" s="10">
        <v>75601</v>
      </c>
      <c r="B54" s="10"/>
      <c r="C54" s="11" t="s">
        <v>34</v>
      </c>
      <c r="D54" s="35">
        <f>D55+D56</f>
        <v>10000</v>
      </c>
      <c r="E54" s="52"/>
    </row>
    <row r="55" spans="1:5" ht="32.25" customHeight="1">
      <c r="A55" s="6"/>
      <c r="B55" s="6" t="s">
        <v>35</v>
      </c>
      <c r="C55" s="3" t="s">
        <v>36</v>
      </c>
      <c r="D55" s="7">
        <v>9800</v>
      </c>
      <c r="E55" s="18"/>
    </row>
    <row r="56" spans="1:5" ht="16.5" customHeight="1">
      <c r="A56" s="6"/>
      <c r="B56" s="6" t="s">
        <v>37</v>
      </c>
      <c r="C56" s="3" t="s">
        <v>38</v>
      </c>
      <c r="D56" s="7">
        <v>200</v>
      </c>
      <c r="E56" s="18"/>
    </row>
    <row r="57" spans="1:5" ht="15" customHeight="1">
      <c r="A57" s="10">
        <v>75615</v>
      </c>
      <c r="B57" s="10"/>
      <c r="C57" s="11" t="s">
        <v>109</v>
      </c>
      <c r="D57" s="35">
        <f>SUM(D58:D63)</f>
        <v>852900</v>
      </c>
      <c r="E57" s="52"/>
    </row>
    <row r="58" spans="1:5" ht="18.75" customHeight="1">
      <c r="A58" s="6"/>
      <c r="B58" s="6" t="s">
        <v>39</v>
      </c>
      <c r="C58" s="3" t="s">
        <v>40</v>
      </c>
      <c r="D58" s="7">
        <v>810000</v>
      </c>
      <c r="E58" s="18"/>
    </row>
    <row r="59" spans="1:5" ht="18.75" customHeight="1">
      <c r="A59" s="6"/>
      <c r="B59" s="6" t="s">
        <v>41</v>
      </c>
      <c r="C59" s="3" t="s">
        <v>42</v>
      </c>
      <c r="D59" s="7">
        <v>8900</v>
      </c>
      <c r="E59" s="18"/>
    </row>
    <row r="60" spans="1:5" ht="18.75" customHeight="1">
      <c r="A60" s="6"/>
      <c r="B60" s="6" t="s">
        <v>43</v>
      </c>
      <c r="C60" s="3" t="s">
        <v>44</v>
      </c>
      <c r="D60" s="7">
        <v>12000</v>
      </c>
      <c r="E60" s="18"/>
    </row>
    <row r="61" spans="1:5" ht="18.75" customHeight="1">
      <c r="A61" s="6"/>
      <c r="B61" s="6" t="s">
        <v>45</v>
      </c>
      <c r="C61" s="3" t="s">
        <v>46</v>
      </c>
      <c r="D61" s="7">
        <v>15000</v>
      </c>
      <c r="E61" s="18"/>
    </row>
    <row r="62" spans="1:5" ht="18.75" customHeight="1">
      <c r="A62" s="6"/>
      <c r="B62" s="6" t="s">
        <v>50</v>
      </c>
      <c r="C62" s="3" t="s">
        <v>51</v>
      </c>
      <c r="D62" s="7">
        <v>5000</v>
      </c>
      <c r="E62" s="18"/>
    </row>
    <row r="63" spans="1:5" ht="18.75" customHeight="1">
      <c r="A63" s="6"/>
      <c r="B63" s="6" t="s">
        <v>37</v>
      </c>
      <c r="C63" s="3" t="s">
        <v>38</v>
      </c>
      <c r="D63" s="7">
        <v>2000</v>
      </c>
      <c r="E63" s="18"/>
    </row>
    <row r="64" spans="1:5" ht="16.5" customHeight="1">
      <c r="A64" s="10" t="s">
        <v>110</v>
      </c>
      <c r="B64" s="10"/>
      <c r="C64" s="11" t="s">
        <v>111</v>
      </c>
      <c r="D64" s="35">
        <f>D65+D66+D67+D68+D69+D70+D71+D72</f>
        <v>714600</v>
      </c>
      <c r="E64" s="52"/>
    </row>
    <row r="65" spans="1:5" ht="16.5" customHeight="1">
      <c r="A65" s="6"/>
      <c r="B65" s="6" t="s">
        <v>39</v>
      </c>
      <c r="C65" s="3" t="s">
        <v>40</v>
      </c>
      <c r="D65" s="7">
        <v>150000</v>
      </c>
      <c r="E65" s="18"/>
    </row>
    <row r="66" spans="1:5" ht="16.5" customHeight="1">
      <c r="A66" s="6"/>
      <c r="B66" s="6" t="s">
        <v>41</v>
      </c>
      <c r="C66" s="3" t="s">
        <v>42</v>
      </c>
      <c r="D66" s="7">
        <f>360600-60000+65000</f>
        <v>365600</v>
      </c>
      <c r="E66" s="18"/>
    </row>
    <row r="67" spans="1:5" ht="15.75" customHeight="1">
      <c r="A67" s="6"/>
      <c r="B67" s="6" t="s">
        <v>43</v>
      </c>
      <c r="C67" s="3" t="s">
        <v>44</v>
      </c>
      <c r="D67" s="7">
        <v>39000</v>
      </c>
      <c r="E67" s="18"/>
    </row>
    <row r="68" spans="1:5" ht="18" customHeight="1">
      <c r="A68" s="6"/>
      <c r="B68" s="6" t="s">
        <v>45</v>
      </c>
      <c r="C68" s="3" t="s">
        <v>46</v>
      </c>
      <c r="D68" s="7">
        <v>70000</v>
      </c>
      <c r="E68" s="18"/>
    </row>
    <row r="69" spans="1:5" ht="16.5" customHeight="1">
      <c r="A69" s="6"/>
      <c r="B69" s="6" t="s">
        <v>47</v>
      </c>
      <c r="C69" s="3" t="s">
        <v>48</v>
      </c>
      <c r="D69" s="7">
        <v>4000</v>
      </c>
      <c r="E69" s="18"/>
    </row>
    <row r="70" spans="1:5" ht="18.75" customHeight="1">
      <c r="A70" s="6"/>
      <c r="B70" s="6" t="s">
        <v>49</v>
      </c>
      <c r="C70" s="3" t="s">
        <v>112</v>
      </c>
      <c r="D70" s="7">
        <v>16000</v>
      </c>
      <c r="E70" s="18"/>
    </row>
    <row r="71" spans="1:5" ht="21" customHeight="1">
      <c r="A71" s="6"/>
      <c r="B71" s="6" t="s">
        <v>50</v>
      </c>
      <c r="C71" s="3" t="s">
        <v>51</v>
      </c>
      <c r="D71" s="7">
        <v>60000</v>
      </c>
      <c r="E71" s="18"/>
    </row>
    <row r="72" spans="1:5" ht="18.75" customHeight="1">
      <c r="A72" s="6"/>
      <c r="B72" s="6" t="s">
        <v>37</v>
      </c>
      <c r="C72" s="3" t="s">
        <v>38</v>
      </c>
      <c r="D72" s="7">
        <v>10000</v>
      </c>
      <c r="E72" s="18"/>
    </row>
    <row r="73" spans="1:5" ht="15.75" customHeight="1">
      <c r="A73" s="10">
        <v>75618</v>
      </c>
      <c r="B73" s="10"/>
      <c r="C73" s="11" t="s">
        <v>52</v>
      </c>
      <c r="D73" s="35">
        <f>D74+D75+D76</f>
        <v>130000</v>
      </c>
      <c r="E73" s="52"/>
    </row>
    <row r="74" spans="1:5" ht="18.75" customHeight="1">
      <c r="A74" s="6"/>
      <c r="B74" s="6" t="s">
        <v>53</v>
      </c>
      <c r="C74" s="3" t="s">
        <v>54</v>
      </c>
      <c r="D74" s="7">
        <v>30000</v>
      </c>
      <c r="E74" s="18"/>
    </row>
    <row r="75" spans="1:5" ht="32.25" customHeight="1">
      <c r="A75" s="6"/>
      <c r="B75" s="6" t="s">
        <v>55</v>
      </c>
      <c r="C75" s="3" t="s">
        <v>154</v>
      </c>
      <c r="D75" s="7">
        <v>92000</v>
      </c>
      <c r="E75" s="18"/>
    </row>
    <row r="76" spans="1:5" ht="19.5" customHeight="1">
      <c r="A76" s="6"/>
      <c r="B76" s="6" t="s">
        <v>150</v>
      </c>
      <c r="C76" s="3" t="s">
        <v>151</v>
      </c>
      <c r="D76" s="7">
        <v>8000</v>
      </c>
      <c r="E76" s="18"/>
    </row>
    <row r="77" spans="1:5" ht="18.75" customHeight="1">
      <c r="A77" s="10">
        <v>75621</v>
      </c>
      <c r="B77" s="10"/>
      <c r="C77" s="11" t="s">
        <v>56</v>
      </c>
      <c r="D77" s="35">
        <f>SUM(D78+D79)</f>
        <v>2025675</v>
      </c>
      <c r="E77" s="52"/>
    </row>
    <row r="78" spans="1:5" ht="18" customHeight="1">
      <c r="A78" s="6"/>
      <c r="B78" s="6" t="s">
        <v>57</v>
      </c>
      <c r="C78" s="3" t="s">
        <v>58</v>
      </c>
      <c r="D78" s="7">
        <v>2010675</v>
      </c>
      <c r="E78" s="18"/>
    </row>
    <row r="79" spans="1:5" ht="19.5" customHeight="1">
      <c r="A79" s="6"/>
      <c r="B79" s="6" t="s">
        <v>59</v>
      </c>
      <c r="C79" s="3" t="s">
        <v>60</v>
      </c>
      <c r="D79" s="7">
        <v>15000</v>
      </c>
      <c r="E79" s="18"/>
    </row>
    <row r="80" spans="1:5" ht="21" customHeight="1">
      <c r="A80" s="4">
        <v>758</v>
      </c>
      <c r="B80" s="8"/>
      <c r="C80" s="9" t="s">
        <v>61</v>
      </c>
      <c r="D80" s="20">
        <f>D81+D83+D85</f>
        <v>12354963</v>
      </c>
      <c r="E80" s="51" t="s">
        <v>159</v>
      </c>
    </row>
    <row r="81" spans="1:5" ht="30.75" customHeight="1">
      <c r="A81" s="10">
        <v>75801</v>
      </c>
      <c r="B81" s="10"/>
      <c r="C81" s="11" t="s">
        <v>62</v>
      </c>
      <c r="D81" s="35">
        <f>SUM(D82)</f>
        <v>7672377</v>
      </c>
      <c r="E81" s="52"/>
    </row>
    <row r="82" spans="1:5" ht="17.25" customHeight="1">
      <c r="A82" s="6"/>
      <c r="B82" s="6">
        <v>2920</v>
      </c>
      <c r="C82" s="3" t="s">
        <v>63</v>
      </c>
      <c r="D82" s="7">
        <v>7672377</v>
      </c>
      <c r="E82" s="18"/>
    </row>
    <row r="83" spans="1:5" ht="18" customHeight="1">
      <c r="A83" s="10" t="s">
        <v>64</v>
      </c>
      <c r="B83" s="10"/>
      <c r="C83" s="11" t="s">
        <v>65</v>
      </c>
      <c r="D83" s="35">
        <f>SUM(D84)</f>
        <v>4386462</v>
      </c>
      <c r="E83" s="52"/>
    </row>
    <row r="84" spans="1:5" ht="17.25" customHeight="1">
      <c r="A84" s="29"/>
      <c r="B84" s="29">
        <v>2920</v>
      </c>
      <c r="C84" s="16" t="s">
        <v>63</v>
      </c>
      <c r="D84" s="7">
        <v>4386462</v>
      </c>
      <c r="E84" s="18"/>
    </row>
    <row r="85" spans="1:5" ht="18.75" customHeight="1">
      <c r="A85" s="10" t="s">
        <v>152</v>
      </c>
      <c r="B85" s="10"/>
      <c r="C85" s="11" t="s">
        <v>153</v>
      </c>
      <c r="D85" s="35">
        <f>SUM(D86)</f>
        <v>296124</v>
      </c>
      <c r="E85" s="52"/>
    </row>
    <row r="86" spans="1:5" ht="19.5" customHeight="1">
      <c r="A86" s="29"/>
      <c r="B86" s="29">
        <v>2920</v>
      </c>
      <c r="C86" s="16" t="s">
        <v>63</v>
      </c>
      <c r="D86" s="7">
        <v>296124</v>
      </c>
      <c r="E86" s="18"/>
    </row>
    <row r="87" spans="1:5" ht="18" customHeight="1">
      <c r="A87" s="4">
        <v>801</v>
      </c>
      <c r="B87" s="8"/>
      <c r="C87" s="9" t="s">
        <v>66</v>
      </c>
      <c r="D87" s="20">
        <f>D88+D130+D146+D154</f>
        <v>220410</v>
      </c>
      <c r="E87" s="51"/>
    </row>
    <row r="88" spans="1:5" ht="15">
      <c r="A88" s="10">
        <v>80101</v>
      </c>
      <c r="B88" s="10"/>
      <c r="C88" s="11" t="s">
        <v>67</v>
      </c>
      <c r="D88" s="35">
        <f>D89+D90+D91+D92</f>
        <v>149620</v>
      </c>
      <c r="E88" s="52"/>
    </row>
    <row r="89" spans="1:5" ht="63" customHeight="1">
      <c r="A89" s="29"/>
      <c r="B89" s="29" t="s">
        <v>7</v>
      </c>
      <c r="C89" s="3" t="s">
        <v>8</v>
      </c>
      <c r="D89" s="22">
        <f>D95+D98+D101+D108+D111+D118+D123</f>
        <v>29753</v>
      </c>
      <c r="E89" s="22"/>
    </row>
    <row r="90" spans="1:5" ht="15">
      <c r="A90" s="6"/>
      <c r="B90" s="6" t="s">
        <v>18</v>
      </c>
      <c r="C90" s="3" t="s">
        <v>68</v>
      </c>
      <c r="D90" s="7">
        <f>D96+D99+D102+D104+D106+D109+D112+D114+D116+D119+D121+D124</f>
        <v>6000</v>
      </c>
      <c r="E90" s="7"/>
    </row>
    <row r="91" spans="1:5" ht="46.5" customHeight="1">
      <c r="A91" s="6"/>
      <c r="B91" s="6" t="s">
        <v>129</v>
      </c>
      <c r="C91" s="3" t="s">
        <v>113</v>
      </c>
      <c r="D91" s="7">
        <v>15400</v>
      </c>
      <c r="E91" s="18"/>
    </row>
    <row r="92" spans="1:5" ht="48.75" customHeight="1">
      <c r="A92" s="6"/>
      <c r="B92" s="6" t="s">
        <v>130</v>
      </c>
      <c r="C92" s="3" t="s">
        <v>120</v>
      </c>
      <c r="D92" s="7">
        <f>50688+47779</f>
        <v>98467</v>
      </c>
      <c r="E92" s="18"/>
    </row>
    <row r="93" spans="1:5" ht="15">
      <c r="A93" s="6"/>
      <c r="B93" s="6"/>
      <c r="C93" s="3"/>
      <c r="D93" s="7"/>
      <c r="E93" s="18"/>
    </row>
    <row r="94" spans="1:5" ht="15">
      <c r="A94" s="6"/>
      <c r="B94" s="6"/>
      <c r="C94" s="53" t="s">
        <v>160</v>
      </c>
      <c r="D94" s="7"/>
      <c r="E94" s="18"/>
    </row>
    <row r="95" spans="1:5" ht="67.5" customHeight="1">
      <c r="A95" s="55"/>
      <c r="B95" s="6" t="s">
        <v>7</v>
      </c>
      <c r="C95" s="3" t="s">
        <v>8</v>
      </c>
      <c r="D95" s="7">
        <v>7243</v>
      </c>
      <c r="E95" s="56"/>
    </row>
    <row r="96" spans="1:5" ht="15">
      <c r="A96" s="55"/>
      <c r="B96" s="6" t="s">
        <v>18</v>
      </c>
      <c r="C96" s="3" t="s">
        <v>68</v>
      </c>
      <c r="D96" s="57">
        <v>500</v>
      </c>
      <c r="E96" s="56"/>
    </row>
    <row r="97" spans="1:5" ht="15">
      <c r="A97" s="55"/>
      <c r="B97" s="6"/>
      <c r="C97" s="54" t="s">
        <v>162</v>
      </c>
      <c r="D97" s="7"/>
      <c r="E97" s="56"/>
    </row>
    <row r="98" spans="1:5" ht="60">
      <c r="A98" s="55"/>
      <c r="B98" s="6" t="s">
        <v>7</v>
      </c>
      <c r="C98" s="3" t="s">
        <v>8</v>
      </c>
      <c r="D98" s="46">
        <v>4100</v>
      </c>
      <c r="E98" s="56"/>
    </row>
    <row r="99" spans="1:5" ht="15">
      <c r="A99" s="55"/>
      <c r="B99" s="6" t="s">
        <v>18</v>
      </c>
      <c r="C99" s="3" t="s">
        <v>68</v>
      </c>
      <c r="D99" s="58">
        <v>500</v>
      </c>
      <c r="E99" s="56"/>
    </row>
    <row r="100" spans="1:5" ht="15">
      <c r="A100" s="55"/>
      <c r="B100" s="6"/>
      <c r="C100" s="54" t="s">
        <v>163</v>
      </c>
      <c r="D100" s="7"/>
      <c r="E100" s="56"/>
    </row>
    <row r="101" spans="1:5" ht="60">
      <c r="A101" s="55"/>
      <c r="B101" s="6" t="s">
        <v>7</v>
      </c>
      <c r="C101" s="3" t="s">
        <v>161</v>
      </c>
      <c r="D101" s="7">
        <v>2700</v>
      </c>
      <c r="E101" s="56"/>
    </row>
    <row r="102" spans="1:5" ht="15">
      <c r="A102" s="55"/>
      <c r="B102" s="6" t="s">
        <v>18</v>
      </c>
      <c r="C102" s="3" t="s">
        <v>68</v>
      </c>
      <c r="D102" s="58">
        <v>1550</v>
      </c>
      <c r="E102" s="56"/>
    </row>
    <row r="103" spans="1:5" ht="15">
      <c r="A103" s="6"/>
      <c r="B103" s="6"/>
      <c r="C103" s="53" t="s">
        <v>164</v>
      </c>
      <c r="D103" s="7"/>
      <c r="E103" s="18"/>
    </row>
    <row r="104" spans="1:5" ht="15">
      <c r="A104" s="55"/>
      <c r="B104" s="6" t="s">
        <v>18</v>
      </c>
      <c r="C104" s="3" t="s">
        <v>68</v>
      </c>
      <c r="D104" s="57">
        <v>300</v>
      </c>
      <c r="E104" s="59"/>
    </row>
    <row r="105" spans="1:5" ht="15">
      <c r="A105" s="55"/>
      <c r="B105" s="6"/>
      <c r="C105" s="53" t="s">
        <v>167</v>
      </c>
      <c r="D105" s="7"/>
      <c r="E105" s="59"/>
    </row>
    <row r="106" spans="1:5" ht="15">
      <c r="A106" s="55"/>
      <c r="B106" s="6" t="s">
        <v>18</v>
      </c>
      <c r="C106" s="3" t="s">
        <v>68</v>
      </c>
      <c r="D106" s="57">
        <v>500</v>
      </c>
      <c r="E106" s="59"/>
    </row>
    <row r="107" spans="1:5" ht="15">
      <c r="A107" s="55"/>
      <c r="B107" s="6"/>
      <c r="C107" s="53" t="s">
        <v>166</v>
      </c>
      <c r="D107" s="7"/>
      <c r="E107" s="59"/>
    </row>
    <row r="108" spans="1:5" ht="66.75" customHeight="1">
      <c r="A108" s="55"/>
      <c r="B108" s="6" t="s">
        <v>7</v>
      </c>
      <c r="C108" s="3" t="s">
        <v>161</v>
      </c>
      <c r="D108" s="7">
        <v>3400</v>
      </c>
      <c r="E108" s="59"/>
    </row>
    <row r="109" spans="1:5" ht="15">
      <c r="A109" s="55"/>
      <c r="B109" s="6" t="s">
        <v>18</v>
      </c>
      <c r="C109" s="3" t="s">
        <v>68</v>
      </c>
      <c r="D109" s="57">
        <v>400</v>
      </c>
      <c r="E109" s="59"/>
    </row>
    <row r="110" spans="1:5" ht="15">
      <c r="A110" s="6"/>
      <c r="B110" s="6"/>
      <c r="C110" s="53" t="s">
        <v>168</v>
      </c>
      <c r="D110" s="7"/>
      <c r="E110" s="18"/>
    </row>
    <row r="111" spans="1:5" ht="60">
      <c r="A111" s="55"/>
      <c r="B111" s="6" t="s">
        <v>7</v>
      </c>
      <c r="C111" s="3" t="s">
        <v>161</v>
      </c>
      <c r="D111" s="7">
        <v>2300</v>
      </c>
      <c r="E111" s="56"/>
    </row>
    <row r="112" spans="1:5" ht="15">
      <c r="A112" s="55"/>
      <c r="B112" s="6" t="s">
        <v>18</v>
      </c>
      <c r="C112" s="3" t="s">
        <v>68</v>
      </c>
      <c r="D112" s="57">
        <v>500</v>
      </c>
      <c r="E112" s="56"/>
    </row>
    <row r="113" spans="1:5" ht="15">
      <c r="A113" s="6"/>
      <c r="B113" s="5"/>
      <c r="C113" s="61" t="s">
        <v>169</v>
      </c>
      <c r="D113" s="60"/>
      <c r="E113" s="18"/>
    </row>
    <row r="114" spans="1:5" ht="15">
      <c r="A114" s="55"/>
      <c r="B114" s="6" t="s">
        <v>18</v>
      </c>
      <c r="C114" s="3" t="s">
        <v>68</v>
      </c>
      <c r="D114" s="57">
        <v>200</v>
      </c>
      <c r="E114" s="56"/>
    </row>
    <row r="115" spans="1:5" ht="15">
      <c r="A115" s="55"/>
      <c r="B115" s="6"/>
      <c r="C115" s="54" t="s">
        <v>170</v>
      </c>
      <c r="D115" s="7"/>
      <c r="E115" s="56"/>
    </row>
    <row r="116" spans="1:5" ht="15">
      <c r="A116" s="55"/>
      <c r="B116" s="6" t="s">
        <v>18</v>
      </c>
      <c r="C116" s="3" t="s">
        <v>68</v>
      </c>
      <c r="D116" s="46">
        <v>150</v>
      </c>
      <c r="E116" s="56"/>
    </row>
    <row r="117" spans="1:5" ht="15">
      <c r="A117" s="55"/>
      <c r="B117" s="6"/>
      <c r="C117" s="54" t="s">
        <v>171</v>
      </c>
      <c r="D117" s="7"/>
      <c r="E117" s="56"/>
    </row>
    <row r="118" spans="1:5" ht="60">
      <c r="A118" s="55"/>
      <c r="B118" s="6" t="s">
        <v>7</v>
      </c>
      <c r="C118" s="3" t="s">
        <v>161</v>
      </c>
      <c r="D118" s="7">
        <v>6400</v>
      </c>
      <c r="E118" s="56"/>
    </row>
    <row r="119" spans="1:5" ht="15">
      <c r="A119" s="55"/>
      <c r="B119" s="6" t="s">
        <v>18</v>
      </c>
      <c r="C119" s="3" t="s">
        <v>68</v>
      </c>
      <c r="D119" s="46">
        <v>200</v>
      </c>
      <c r="E119" s="56"/>
    </row>
    <row r="120" spans="1:5" ht="15">
      <c r="A120" s="6"/>
      <c r="B120" s="5"/>
      <c r="C120" s="61" t="s">
        <v>172</v>
      </c>
      <c r="D120" s="60"/>
      <c r="E120" s="18"/>
    </row>
    <row r="121" spans="1:5" ht="15">
      <c r="A121" s="55"/>
      <c r="B121" s="6" t="s">
        <v>18</v>
      </c>
      <c r="C121" s="3" t="s">
        <v>68</v>
      </c>
      <c r="D121" s="46">
        <v>500</v>
      </c>
      <c r="E121" s="56"/>
    </row>
    <row r="122" spans="1:5" ht="15">
      <c r="A122" s="55"/>
      <c r="B122" s="6"/>
      <c r="C122" s="54" t="s">
        <v>173</v>
      </c>
      <c r="D122" s="7"/>
      <c r="E122" s="56"/>
    </row>
    <row r="123" spans="1:5" ht="60">
      <c r="A123" s="55"/>
      <c r="B123" s="6" t="s">
        <v>7</v>
      </c>
      <c r="C123" s="3" t="s">
        <v>161</v>
      </c>
      <c r="D123" s="7">
        <v>3610</v>
      </c>
      <c r="E123" s="56"/>
    </row>
    <row r="124" spans="1:5" ht="15">
      <c r="A124" s="55"/>
      <c r="B124" s="6" t="s">
        <v>18</v>
      </c>
      <c r="C124" s="3" t="s">
        <v>68</v>
      </c>
      <c r="D124" s="46">
        <v>700</v>
      </c>
      <c r="E124" s="56"/>
    </row>
    <row r="125" spans="1:5" ht="15">
      <c r="A125" s="6"/>
      <c r="B125" s="6"/>
      <c r="C125" s="3"/>
      <c r="D125" s="7"/>
      <c r="E125" s="18"/>
    </row>
    <row r="126" spans="1:5" ht="15">
      <c r="A126" s="6"/>
      <c r="B126" s="6"/>
      <c r="C126" s="53" t="s">
        <v>183</v>
      </c>
      <c r="D126" s="7"/>
      <c r="E126" s="18"/>
    </row>
    <row r="127" spans="1:5" ht="45">
      <c r="A127" s="6"/>
      <c r="B127" s="6" t="s">
        <v>129</v>
      </c>
      <c r="C127" s="3" t="s">
        <v>113</v>
      </c>
      <c r="D127" s="7">
        <v>15400</v>
      </c>
      <c r="E127" s="18"/>
    </row>
    <row r="128" spans="1:5" ht="45">
      <c r="A128" s="6"/>
      <c r="B128" s="6" t="s">
        <v>130</v>
      </c>
      <c r="C128" s="3" t="s">
        <v>120</v>
      </c>
      <c r="D128" s="7">
        <f>50688+47779</f>
        <v>98467</v>
      </c>
      <c r="E128" s="18"/>
    </row>
    <row r="129" spans="1:5" ht="15">
      <c r="A129" s="6"/>
      <c r="B129" s="6"/>
      <c r="C129" s="3"/>
      <c r="D129" s="7"/>
      <c r="E129" s="18"/>
    </row>
    <row r="130" spans="1:5" ht="18.75" customHeight="1">
      <c r="A130" s="10">
        <v>80104</v>
      </c>
      <c r="B130" s="10"/>
      <c r="C130" s="11" t="s">
        <v>69</v>
      </c>
      <c r="D130" s="35">
        <f>SUM(D131+D132)</f>
        <v>61790</v>
      </c>
      <c r="E130" s="52"/>
    </row>
    <row r="131" spans="1:5" ht="17.25" customHeight="1">
      <c r="A131" s="6"/>
      <c r="B131" s="6" t="s">
        <v>11</v>
      </c>
      <c r="C131" s="3" t="s">
        <v>22</v>
      </c>
      <c r="D131" s="7">
        <f>D135+D138+D143</f>
        <v>60790</v>
      </c>
      <c r="E131" s="7"/>
    </row>
    <row r="132" spans="1:5" ht="17.25" customHeight="1">
      <c r="A132" s="6"/>
      <c r="B132" s="6" t="s">
        <v>18</v>
      </c>
      <c r="C132" s="3" t="s">
        <v>68</v>
      </c>
      <c r="D132" s="7">
        <f>D136+D139+D141+D144</f>
        <v>1000</v>
      </c>
      <c r="E132" s="7"/>
    </row>
    <row r="133" spans="1:5" ht="17.25" customHeight="1">
      <c r="A133" s="6"/>
      <c r="B133" s="6"/>
      <c r="C133" s="3"/>
      <c r="D133" s="7"/>
      <c r="E133" s="18"/>
    </row>
    <row r="134" spans="1:5" ht="17.25" customHeight="1">
      <c r="A134" s="6"/>
      <c r="B134" s="6"/>
      <c r="C134" s="53" t="s">
        <v>177</v>
      </c>
      <c r="D134" s="7"/>
      <c r="E134" s="18"/>
    </row>
    <row r="135" spans="1:5" ht="17.25" customHeight="1">
      <c r="A135" s="55"/>
      <c r="B135" s="6" t="s">
        <v>11</v>
      </c>
      <c r="C135" s="3" t="s">
        <v>22</v>
      </c>
      <c r="D135" s="7">
        <v>36730</v>
      </c>
      <c r="E135" s="56"/>
    </row>
    <row r="136" spans="1:5" ht="17.25" customHeight="1">
      <c r="A136" s="55"/>
      <c r="B136" s="6" t="s">
        <v>18</v>
      </c>
      <c r="C136" s="3" t="s">
        <v>68</v>
      </c>
      <c r="D136" s="7">
        <v>500</v>
      </c>
      <c r="E136" s="56"/>
    </row>
    <row r="137" spans="1:5" ht="17.25" customHeight="1">
      <c r="A137" s="55"/>
      <c r="B137" s="6"/>
      <c r="C137" s="54" t="s">
        <v>178</v>
      </c>
      <c r="D137" s="7"/>
      <c r="E137" s="56"/>
    </row>
    <row r="138" spans="1:5" ht="17.25" customHeight="1">
      <c r="A138" s="55"/>
      <c r="B138" s="6" t="s">
        <v>11</v>
      </c>
      <c r="C138" s="3" t="s">
        <v>22</v>
      </c>
      <c r="D138" s="7">
        <v>16522</v>
      </c>
      <c r="E138" s="56"/>
    </row>
    <row r="139" spans="1:5" ht="17.25" customHeight="1">
      <c r="A139" s="55"/>
      <c r="B139" s="6" t="s">
        <v>18</v>
      </c>
      <c r="C139" s="3" t="s">
        <v>68</v>
      </c>
      <c r="D139" s="7">
        <v>250</v>
      </c>
      <c r="E139" s="56"/>
    </row>
    <row r="140" spans="1:5" ht="17.25" customHeight="1">
      <c r="A140" s="55"/>
      <c r="B140" s="6"/>
      <c r="C140" s="54" t="s">
        <v>179</v>
      </c>
      <c r="D140" s="7"/>
      <c r="E140" s="56"/>
    </row>
    <row r="141" spans="1:5" ht="17.25" customHeight="1">
      <c r="A141" s="55"/>
      <c r="B141" s="6" t="s">
        <v>18</v>
      </c>
      <c r="C141" s="3" t="s">
        <v>68</v>
      </c>
      <c r="D141" s="7">
        <v>100</v>
      </c>
      <c r="E141" s="56"/>
    </row>
    <row r="142" spans="1:5" ht="17.25" customHeight="1">
      <c r="A142" s="55"/>
      <c r="B142" s="6"/>
      <c r="C142" s="54" t="s">
        <v>180</v>
      </c>
      <c r="D142" s="7"/>
      <c r="E142" s="56"/>
    </row>
    <row r="143" spans="1:5" ht="17.25" customHeight="1">
      <c r="A143" s="55"/>
      <c r="B143" s="6" t="s">
        <v>11</v>
      </c>
      <c r="C143" s="3" t="s">
        <v>22</v>
      </c>
      <c r="D143" s="7">
        <v>7538</v>
      </c>
      <c r="E143" s="56"/>
    </row>
    <row r="144" spans="1:5" ht="17.25" customHeight="1">
      <c r="A144" s="55"/>
      <c r="B144" s="6" t="s">
        <v>18</v>
      </c>
      <c r="C144" s="3" t="s">
        <v>68</v>
      </c>
      <c r="D144" s="7">
        <v>150</v>
      </c>
      <c r="E144" s="56"/>
    </row>
    <row r="145" spans="1:5" ht="17.25" customHeight="1">
      <c r="A145" s="6"/>
      <c r="B145" s="5"/>
      <c r="C145" s="14"/>
      <c r="D145" s="60"/>
      <c r="E145" s="18"/>
    </row>
    <row r="146" spans="1:5" ht="19.5" customHeight="1">
      <c r="A146" s="10">
        <v>80110</v>
      </c>
      <c r="B146" s="10"/>
      <c r="C146" s="11" t="s">
        <v>70</v>
      </c>
      <c r="D146" s="35">
        <f>D147</f>
        <v>1500</v>
      </c>
      <c r="E146" s="52"/>
    </row>
    <row r="147" spans="1:5" ht="15">
      <c r="A147" s="6"/>
      <c r="B147" s="6" t="s">
        <v>18</v>
      </c>
      <c r="C147" s="3" t="s">
        <v>68</v>
      </c>
      <c r="D147" s="7">
        <v>1500</v>
      </c>
      <c r="E147" s="18"/>
    </row>
    <row r="148" spans="1:5" ht="15">
      <c r="A148" s="6"/>
      <c r="B148" s="6"/>
      <c r="C148" s="3"/>
      <c r="D148" s="7"/>
      <c r="E148" s="18"/>
    </row>
    <row r="149" spans="1:5" ht="15">
      <c r="A149" s="6"/>
      <c r="B149" s="6"/>
      <c r="C149" s="53" t="s">
        <v>174</v>
      </c>
      <c r="D149" s="7"/>
      <c r="E149" s="18"/>
    </row>
    <row r="150" spans="1:5" ht="15">
      <c r="A150" s="6"/>
      <c r="B150" s="6" t="s">
        <v>18</v>
      </c>
      <c r="C150" s="3" t="s">
        <v>68</v>
      </c>
      <c r="D150" s="7">
        <v>1000</v>
      </c>
      <c r="E150" s="18"/>
    </row>
    <row r="151" spans="1:5" ht="15">
      <c r="A151" s="6"/>
      <c r="B151" s="5"/>
      <c r="C151" s="53" t="s">
        <v>175</v>
      </c>
      <c r="D151" s="60"/>
      <c r="E151" s="18"/>
    </row>
    <row r="152" spans="1:5" ht="15">
      <c r="A152" s="55"/>
      <c r="B152" s="6" t="s">
        <v>18</v>
      </c>
      <c r="C152" s="3" t="s">
        <v>68</v>
      </c>
      <c r="D152" s="7">
        <v>500</v>
      </c>
      <c r="E152" s="56"/>
    </row>
    <row r="153" spans="1:5" ht="15">
      <c r="A153" s="6"/>
      <c r="B153" s="5"/>
      <c r="C153" s="14"/>
      <c r="D153" s="60"/>
      <c r="E153" s="18"/>
    </row>
    <row r="154" spans="1:5" ht="29.25" customHeight="1">
      <c r="A154" s="10" t="s">
        <v>71</v>
      </c>
      <c r="B154" s="10"/>
      <c r="C154" s="11" t="s">
        <v>114</v>
      </c>
      <c r="D154" s="35">
        <f>D155+D156</f>
        <v>7500</v>
      </c>
      <c r="E154" s="52"/>
    </row>
    <row r="155" spans="1:5" ht="60">
      <c r="A155" s="6"/>
      <c r="B155" s="29" t="s">
        <v>7</v>
      </c>
      <c r="C155" s="3" t="s">
        <v>8</v>
      </c>
      <c r="D155" s="7">
        <v>7000</v>
      </c>
      <c r="E155" s="18"/>
    </row>
    <row r="156" spans="1:5" ht="18.75" customHeight="1">
      <c r="A156" s="6"/>
      <c r="B156" s="6" t="s">
        <v>18</v>
      </c>
      <c r="C156" s="3" t="s">
        <v>68</v>
      </c>
      <c r="D156" s="7">
        <v>500</v>
      </c>
      <c r="E156" s="18"/>
    </row>
    <row r="157" spans="1:5" ht="31.5" customHeight="1">
      <c r="A157" s="6"/>
      <c r="B157" s="6"/>
      <c r="C157" s="53" t="s">
        <v>176</v>
      </c>
      <c r="D157" s="7"/>
      <c r="E157" s="18"/>
    </row>
    <row r="158" spans="1:5" ht="64.5" customHeight="1">
      <c r="A158" s="6"/>
      <c r="B158" s="29" t="s">
        <v>7</v>
      </c>
      <c r="C158" s="3" t="s">
        <v>8</v>
      </c>
      <c r="D158" s="7">
        <v>7000</v>
      </c>
      <c r="E158" s="18"/>
    </row>
    <row r="159" spans="1:5" ht="18.75" customHeight="1">
      <c r="A159" s="6"/>
      <c r="B159" s="6" t="s">
        <v>18</v>
      </c>
      <c r="C159" s="3" t="s">
        <v>68</v>
      </c>
      <c r="D159" s="7">
        <v>500</v>
      </c>
      <c r="E159" s="18"/>
    </row>
    <row r="160" spans="1:5" ht="15">
      <c r="A160" s="4">
        <v>852</v>
      </c>
      <c r="B160" s="8"/>
      <c r="C160" s="9" t="s">
        <v>72</v>
      </c>
      <c r="D160" s="20">
        <f>D161+D164+D166+D169+D172</f>
        <v>5308810</v>
      </c>
      <c r="E160" s="51"/>
    </row>
    <row r="161" spans="1:5" ht="44.25" customHeight="1">
      <c r="A161" s="10" t="s">
        <v>115</v>
      </c>
      <c r="B161" s="10"/>
      <c r="C161" s="21" t="s">
        <v>143</v>
      </c>
      <c r="D161" s="35">
        <f>D162+D163</f>
        <v>4736230</v>
      </c>
      <c r="E161" s="52"/>
    </row>
    <row r="162" spans="1:5" ht="60">
      <c r="A162" s="36"/>
      <c r="B162" s="6">
        <v>2010</v>
      </c>
      <c r="C162" s="3" t="s">
        <v>25</v>
      </c>
      <c r="D162" s="22">
        <v>4735630</v>
      </c>
      <c r="E162" s="62" t="s">
        <v>159</v>
      </c>
    </row>
    <row r="163" spans="1:5" ht="45">
      <c r="A163" s="36"/>
      <c r="B163" s="6" t="s">
        <v>105</v>
      </c>
      <c r="C163" s="3" t="s">
        <v>106</v>
      </c>
      <c r="D163" s="22">
        <v>600</v>
      </c>
      <c r="E163" s="62" t="s">
        <v>182</v>
      </c>
    </row>
    <row r="164" spans="1:5" ht="46.5" customHeight="1">
      <c r="A164" s="10">
        <v>85213</v>
      </c>
      <c r="B164" s="10"/>
      <c r="C164" s="11" t="s">
        <v>116</v>
      </c>
      <c r="D164" s="35">
        <f>SUM(D165)</f>
        <v>8730</v>
      </c>
      <c r="E164" s="64" t="s">
        <v>159</v>
      </c>
    </row>
    <row r="165" spans="1:5" ht="60.75" customHeight="1">
      <c r="A165" s="6"/>
      <c r="B165" s="6">
        <v>2010</v>
      </c>
      <c r="C165" s="3" t="s">
        <v>25</v>
      </c>
      <c r="D165" s="7">
        <v>8730</v>
      </c>
      <c r="E165" s="63" t="s">
        <v>181</v>
      </c>
    </row>
    <row r="166" spans="1:5" ht="28.5" customHeight="1">
      <c r="A166" s="10">
        <v>85214</v>
      </c>
      <c r="B166" s="10"/>
      <c r="C166" s="11" t="s">
        <v>131</v>
      </c>
      <c r="D166" s="35">
        <f>D167+D168</f>
        <v>295920</v>
      </c>
      <c r="E166" s="64" t="s">
        <v>159</v>
      </c>
    </row>
    <row r="167" spans="1:5" ht="60">
      <c r="A167" s="6"/>
      <c r="B167" s="6">
        <v>2010</v>
      </c>
      <c r="C167" s="3" t="s">
        <v>25</v>
      </c>
      <c r="D167" s="7">
        <v>72680</v>
      </c>
      <c r="E167" s="18"/>
    </row>
    <row r="168" spans="1:5" ht="32.25" customHeight="1">
      <c r="A168" s="6"/>
      <c r="B168" s="6" t="s">
        <v>117</v>
      </c>
      <c r="C168" s="3" t="s">
        <v>118</v>
      </c>
      <c r="D168" s="7">
        <v>223240</v>
      </c>
      <c r="E168" s="18"/>
    </row>
    <row r="169" spans="1:5" ht="16.5" customHeight="1">
      <c r="A169" s="10">
        <v>85219</v>
      </c>
      <c r="B169" s="10"/>
      <c r="C169" s="11" t="s">
        <v>73</v>
      </c>
      <c r="D169" s="35">
        <f>D170+D171</f>
        <v>138840</v>
      </c>
      <c r="E169" s="52"/>
    </row>
    <row r="170" spans="1:5" ht="33.75" customHeight="1">
      <c r="A170" s="6"/>
      <c r="B170" s="6" t="s">
        <v>18</v>
      </c>
      <c r="C170" s="3" t="s">
        <v>68</v>
      </c>
      <c r="D170" s="7">
        <v>600</v>
      </c>
      <c r="E170" s="62" t="s">
        <v>182</v>
      </c>
    </row>
    <row r="171" spans="1:5" ht="15" customHeight="1">
      <c r="A171" s="6"/>
      <c r="B171" s="6" t="s">
        <v>117</v>
      </c>
      <c r="C171" s="3" t="s">
        <v>118</v>
      </c>
      <c r="D171" s="7">
        <v>138240</v>
      </c>
      <c r="E171" s="62" t="s">
        <v>159</v>
      </c>
    </row>
    <row r="172" spans="1:5" ht="18.75" customHeight="1">
      <c r="A172" s="10" t="s">
        <v>74</v>
      </c>
      <c r="B172" s="10"/>
      <c r="C172" s="11" t="s">
        <v>75</v>
      </c>
      <c r="D172" s="35">
        <f>SUM(D174+D173)</f>
        <v>129090</v>
      </c>
      <c r="E172" s="64" t="s">
        <v>159</v>
      </c>
    </row>
    <row r="173" spans="1:5" ht="34.5" customHeight="1">
      <c r="A173" s="6"/>
      <c r="B173" s="6" t="s">
        <v>117</v>
      </c>
      <c r="C173" s="3" t="s">
        <v>118</v>
      </c>
      <c r="D173" s="7">
        <v>126090</v>
      </c>
      <c r="E173" s="18"/>
    </row>
    <row r="174" spans="1:5" ht="50.25" customHeight="1">
      <c r="A174" s="6"/>
      <c r="B174" s="6" t="s">
        <v>76</v>
      </c>
      <c r="C174" s="3" t="s">
        <v>119</v>
      </c>
      <c r="D174" s="7">
        <v>3000</v>
      </c>
      <c r="E174" s="18"/>
    </row>
    <row r="175" spans="1:5" ht="14.25" customHeight="1">
      <c r="A175" s="4">
        <v>854</v>
      </c>
      <c r="B175" s="8"/>
      <c r="C175" s="9" t="s">
        <v>77</v>
      </c>
      <c r="D175" s="20">
        <f>SUM(D176)</f>
        <v>187830</v>
      </c>
      <c r="E175" s="51"/>
    </row>
    <row r="176" spans="1:5" ht="15">
      <c r="A176" s="10">
        <v>85401</v>
      </c>
      <c r="B176" s="10"/>
      <c r="C176" s="11" t="s">
        <v>78</v>
      </c>
      <c r="D176" s="35">
        <f>D177</f>
        <v>187830</v>
      </c>
      <c r="E176" s="52"/>
    </row>
    <row r="177" spans="1:5" ht="15">
      <c r="A177" s="6"/>
      <c r="B177" s="6" t="s">
        <v>11</v>
      </c>
      <c r="C177" s="3" t="s">
        <v>22</v>
      </c>
      <c r="D177" s="7">
        <f>D180+D182+D184</f>
        <v>187830</v>
      </c>
      <c r="E177" s="7"/>
    </row>
    <row r="178" spans="1:5" ht="15">
      <c r="A178" s="6"/>
      <c r="B178" s="6"/>
      <c r="C178" s="3"/>
      <c r="D178" s="7"/>
      <c r="E178" s="18"/>
    </row>
    <row r="179" spans="1:5" ht="15">
      <c r="A179" s="55"/>
      <c r="B179" s="6"/>
      <c r="C179" s="54" t="s">
        <v>163</v>
      </c>
      <c r="D179" s="7"/>
      <c r="E179" s="56"/>
    </row>
    <row r="180" spans="1:5" ht="15">
      <c r="A180" s="55"/>
      <c r="B180" s="6" t="s">
        <v>11</v>
      </c>
      <c r="C180" s="3" t="s">
        <v>22</v>
      </c>
      <c r="D180" s="7">
        <v>116480</v>
      </c>
      <c r="E180" s="56"/>
    </row>
    <row r="181" spans="1:5" ht="15">
      <c r="A181" s="55"/>
      <c r="B181" s="6"/>
      <c r="C181" s="54" t="s">
        <v>165</v>
      </c>
      <c r="D181" s="7"/>
      <c r="E181" s="56"/>
    </row>
    <row r="182" spans="1:5" ht="15">
      <c r="A182" s="55"/>
      <c r="B182" s="6" t="s">
        <v>11</v>
      </c>
      <c r="C182" s="3" t="s">
        <v>22</v>
      </c>
      <c r="D182" s="7">
        <v>54240</v>
      </c>
      <c r="E182" s="56"/>
    </row>
    <row r="183" spans="1:5" ht="15">
      <c r="A183" s="55"/>
      <c r="B183" s="6"/>
      <c r="C183" s="54" t="s">
        <v>166</v>
      </c>
      <c r="D183" s="7"/>
      <c r="E183" s="56"/>
    </row>
    <row r="184" spans="1:5" ht="15">
      <c r="A184" s="55"/>
      <c r="B184" s="6" t="s">
        <v>11</v>
      </c>
      <c r="C184" s="3" t="s">
        <v>22</v>
      </c>
      <c r="D184" s="7">
        <v>17110</v>
      </c>
      <c r="E184" s="56"/>
    </row>
    <row r="185" spans="1:5" ht="15">
      <c r="A185" s="6"/>
      <c r="B185" s="6"/>
      <c r="C185" s="3"/>
      <c r="D185" s="7"/>
      <c r="E185" s="18"/>
    </row>
    <row r="186" spans="1:5" ht="28.5">
      <c r="A186" s="4">
        <v>900</v>
      </c>
      <c r="B186" s="8"/>
      <c r="C186" s="9" t="s">
        <v>79</v>
      </c>
      <c r="D186" s="20">
        <f>SUM(D187)</f>
        <v>5000</v>
      </c>
      <c r="E186" s="51" t="s">
        <v>159</v>
      </c>
    </row>
    <row r="187" spans="1:5" ht="15">
      <c r="A187" s="10">
        <v>90001</v>
      </c>
      <c r="B187" s="10"/>
      <c r="C187" s="11" t="s">
        <v>80</v>
      </c>
      <c r="D187" s="35">
        <f>D188</f>
        <v>5000</v>
      </c>
      <c r="E187" s="52"/>
    </row>
    <row r="188" spans="1:5" ht="21.75" customHeight="1">
      <c r="A188" s="29"/>
      <c r="B188" s="6" t="s">
        <v>81</v>
      </c>
      <c r="C188" s="3" t="s">
        <v>82</v>
      </c>
      <c r="D188" s="22">
        <v>5000</v>
      </c>
      <c r="E188" s="18"/>
    </row>
    <row r="189" spans="1:5" ht="14.25" customHeight="1">
      <c r="A189" s="266" t="s">
        <v>83</v>
      </c>
      <c r="B189" s="266"/>
      <c r="C189" s="266"/>
      <c r="D189" s="12">
        <f>D186+D175+D160+D87+D80+D53+D50+D47+D44+D35+D32+D17+D14+D10+D7</f>
        <v>22632518</v>
      </c>
      <c r="E189" s="12"/>
    </row>
  </sheetData>
  <sheetProtection/>
  <mergeCells count="7">
    <mergeCell ref="D1:E1"/>
    <mergeCell ref="A3:D3"/>
    <mergeCell ref="A4:D4"/>
    <mergeCell ref="A189:C189"/>
    <mergeCell ref="A20:A27"/>
    <mergeCell ref="B20:B27"/>
    <mergeCell ref="D20:D27"/>
  </mergeCells>
  <printOptions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2" r:id="rId1"/>
  <headerFooter alignWithMargins="0">
    <oddFooter>&amp;CStrona &amp;P&amp;Rukład wykonawczy 2007r.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tabSelected="1" zoomScalePageLayoutView="0" workbookViewId="0" topLeftCell="A1">
      <selection activeCell="F100" sqref="F100"/>
    </sheetView>
  </sheetViews>
  <sheetFormatPr defaultColWidth="9.00390625" defaultRowHeight="12.75"/>
  <cols>
    <col min="1" max="1" width="7.25390625" style="0" customWidth="1"/>
    <col min="2" max="2" width="9.25390625" style="0" bestFit="1" customWidth="1"/>
    <col min="3" max="3" width="5.875" style="0" customWidth="1"/>
    <col min="4" max="4" width="33.25390625" style="0" customWidth="1"/>
    <col min="5" max="5" width="15.625" style="0" customWidth="1"/>
    <col min="6" max="6" width="14.25390625" style="0" customWidth="1"/>
    <col min="7" max="7" width="13.00390625" style="0" bestFit="1" customWidth="1"/>
  </cols>
  <sheetData>
    <row r="1" spans="1:7" ht="36" customHeight="1">
      <c r="A1" s="13"/>
      <c r="B1" s="13"/>
      <c r="D1" s="66"/>
      <c r="E1" s="116"/>
      <c r="F1" s="133"/>
      <c r="G1" s="133"/>
    </row>
    <row r="2" spans="1:6" ht="15.75">
      <c r="A2" s="13"/>
      <c r="B2" s="13"/>
      <c r="C2" s="134"/>
      <c r="D2" s="37"/>
      <c r="E2" s="37"/>
      <c r="F2" s="133"/>
    </row>
    <row r="3" spans="1:6" ht="15.75">
      <c r="A3" s="270" t="s">
        <v>316</v>
      </c>
      <c r="B3" s="270"/>
      <c r="C3" s="271"/>
      <c r="D3" s="271"/>
      <c r="E3" s="271"/>
      <c r="F3" s="133"/>
    </row>
    <row r="4" spans="1:4" ht="15.75">
      <c r="A4" s="15"/>
      <c r="B4" s="15"/>
      <c r="D4" s="28"/>
    </row>
    <row r="5" spans="1:2" ht="15.75">
      <c r="A5" s="15"/>
      <c r="B5" s="15"/>
    </row>
    <row r="6" spans="1:7" ht="37.5">
      <c r="A6" s="120" t="s">
        <v>213</v>
      </c>
      <c r="B6" s="120" t="s">
        <v>194</v>
      </c>
      <c r="C6" s="120" t="s">
        <v>1</v>
      </c>
      <c r="D6" s="120" t="s">
        <v>2</v>
      </c>
      <c r="E6" s="160" t="s">
        <v>288</v>
      </c>
      <c r="F6" s="161" t="s">
        <v>269</v>
      </c>
      <c r="G6" s="161" t="s">
        <v>270</v>
      </c>
    </row>
    <row r="7" spans="1:7" ht="15.75" customHeight="1">
      <c r="A7" s="175" t="s">
        <v>85</v>
      </c>
      <c r="B7" s="176"/>
      <c r="C7" s="177"/>
      <c r="D7" s="140" t="s">
        <v>86</v>
      </c>
      <c r="E7" s="193">
        <f>SUM(E8)</f>
        <v>196187.87</v>
      </c>
      <c r="F7" s="194">
        <f>SUM(F8)</f>
        <v>196060.28999999998</v>
      </c>
      <c r="G7" s="194">
        <v>98.25</v>
      </c>
    </row>
    <row r="8" spans="1:7" ht="19.5" customHeight="1">
      <c r="A8" s="31"/>
      <c r="B8" s="125" t="s">
        <v>141</v>
      </c>
      <c r="C8" s="123"/>
      <c r="D8" s="124" t="s">
        <v>142</v>
      </c>
      <c r="E8" s="195">
        <f>SUM(E10,E9)</f>
        <v>196187.87</v>
      </c>
      <c r="F8" s="196">
        <f>SUM(F9,F10,)</f>
        <v>196060.28999999998</v>
      </c>
      <c r="G8" s="196">
        <f>F8/E8*100</f>
        <v>99.93497049537262</v>
      </c>
    </row>
    <row r="9" spans="1:7" ht="105.75" customHeight="1">
      <c r="A9" s="173"/>
      <c r="B9" s="173"/>
      <c r="C9" s="172" t="s">
        <v>7</v>
      </c>
      <c r="D9" s="30" t="s">
        <v>228</v>
      </c>
      <c r="E9" s="197">
        <v>1000</v>
      </c>
      <c r="F9" s="207">
        <v>873.86</v>
      </c>
      <c r="G9" s="210">
        <f aca="true" t="shared" si="0" ref="G9:G96">F9/E9*100</f>
        <v>87.386</v>
      </c>
    </row>
    <row r="10" spans="1:7" ht="64.5" customHeight="1">
      <c r="A10" s="173"/>
      <c r="B10" s="173"/>
      <c r="C10" s="172" t="s">
        <v>232</v>
      </c>
      <c r="D10" s="30" t="s">
        <v>271</v>
      </c>
      <c r="E10" s="197">
        <v>195187.87</v>
      </c>
      <c r="F10" s="207">
        <v>195186.43</v>
      </c>
      <c r="G10" s="210">
        <f t="shared" si="0"/>
        <v>99.9992622492371</v>
      </c>
    </row>
    <row r="11" spans="1:7" ht="46.5" customHeight="1">
      <c r="A11" s="175" t="s">
        <v>214</v>
      </c>
      <c r="B11" s="176"/>
      <c r="C11" s="177"/>
      <c r="D11" s="178" t="s">
        <v>215</v>
      </c>
      <c r="E11" s="200">
        <f>SUM(E16,E12,)</f>
        <v>353000</v>
      </c>
      <c r="F11" s="201">
        <f>SUM(F16,F12,)</f>
        <v>355591.32000000007</v>
      </c>
      <c r="G11" s="201">
        <f t="shared" si="0"/>
        <v>100.73408498583572</v>
      </c>
    </row>
    <row r="12" spans="1:7" ht="15.75" customHeight="1">
      <c r="A12" s="31"/>
      <c r="B12" s="125" t="s">
        <v>216</v>
      </c>
      <c r="C12" s="123"/>
      <c r="D12" s="124" t="s">
        <v>217</v>
      </c>
      <c r="E12" s="195">
        <f>SUM(E14:E15)</f>
        <v>44000</v>
      </c>
      <c r="F12" s="196">
        <f>SUM(F14:F15)</f>
        <v>45206.21000000001</v>
      </c>
      <c r="G12" s="196">
        <f t="shared" si="0"/>
        <v>102.7413863636364</v>
      </c>
    </row>
    <row r="13" spans="1:7" ht="0.75" customHeight="1">
      <c r="A13" s="179"/>
      <c r="B13" s="31"/>
      <c r="C13" s="31"/>
      <c r="D13" s="32"/>
      <c r="E13" s="202"/>
      <c r="F13" s="198"/>
      <c r="G13" s="203" t="e">
        <f t="shared" si="0"/>
        <v>#DIV/0!</v>
      </c>
    </row>
    <row r="14" spans="1:7" ht="17.25" customHeight="1">
      <c r="A14" s="173"/>
      <c r="B14" s="173"/>
      <c r="C14" s="172" t="s">
        <v>11</v>
      </c>
      <c r="D14" s="30" t="s">
        <v>104</v>
      </c>
      <c r="E14" s="197">
        <v>43500</v>
      </c>
      <c r="F14" s="207">
        <v>44543.3</v>
      </c>
      <c r="G14" s="210">
        <f t="shared" si="0"/>
        <v>102.39839080459771</v>
      </c>
    </row>
    <row r="15" spans="1:7" ht="17.25" customHeight="1">
      <c r="A15" s="173"/>
      <c r="B15" s="173"/>
      <c r="C15" s="172" t="s">
        <v>18</v>
      </c>
      <c r="D15" s="30" t="s">
        <v>68</v>
      </c>
      <c r="E15" s="197">
        <v>500</v>
      </c>
      <c r="F15" s="207">
        <v>662.91</v>
      </c>
      <c r="G15" s="210">
        <f t="shared" si="0"/>
        <v>132.582</v>
      </c>
    </row>
    <row r="16" spans="1:7" ht="15.75">
      <c r="A16" s="136"/>
      <c r="B16" s="128" t="s">
        <v>218</v>
      </c>
      <c r="C16" s="121"/>
      <c r="D16" s="122" t="s">
        <v>219</v>
      </c>
      <c r="E16" s="204">
        <f>SUM(E17:E18)</f>
        <v>309000</v>
      </c>
      <c r="F16" s="204">
        <f>SUM(F17:F18)</f>
        <v>310385.11000000004</v>
      </c>
      <c r="G16" s="196">
        <f t="shared" si="0"/>
        <v>100.44825566343043</v>
      </c>
    </row>
    <row r="17" spans="1:7" ht="15">
      <c r="A17" s="118"/>
      <c r="B17" s="118"/>
      <c r="C17" s="156" t="s">
        <v>11</v>
      </c>
      <c r="D17" s="117" t="s">
        <v>104</v>
      </c>
      <c r="E17" s="205">
        <v>306000</v>
      </c>
      <c r="F17" s="207">
        <v>306962.9</v>
      </c>
      <c r="G17" s="210">
        <f t="shared" si="0"/>
        <v>100.31467320261439</v>
      </c>
    </row>
    <row r="18" spans="1:7" ht="15">
      <c r="A18" s="118"/>
      <c r="B18" s="118"/>
      <c r="C18" s="156" t="s">
        <v>18</v>
      </c>
      <c r="D18" s="117" t="s">
        <v>68</v>
      </c>
      <c r="E18" s="205">
        <v>3000</v>
      </c>
      <c r="F18" s="207">
        <v>3422.21</v>
      </c>
      <c r="G18" s="210">
        <f t="shared" si="0"/>
        <v>114.07366666666667</v>
      </c>
    </row>
    <row r="19" spans="1:7" ht="15.75">
      <c r="A19" s="175" t="s">
        <v>289</v>
      </c>
      <c r="B19" s="176"/>
      <c r="C19" s="175"/>
      <c r="D19" s="140" t="s">
        <v>314</v>
      </c>
      <c r="E19" s="239">
        <f>SUM(E20,)</f>
        <v>939233.3</v>
      </c>
      <c r="F19" s="239">
        <f>SUM(F20,)</f>
        <v>928041.26</v>
      </c>
      <c r="G19" s="255">
        <f t="shared" si="0"/>
        <v>98.80838552040265</v>
      </c>
    </row>
    <row r="20" spans="1:7" ht="15.75">
      <c r="A20" s="123"/>
      <c r="B20" s="125" t="s">
        <v>290</v>
      </c>
      <c r="C20" s="125"/>
      <c r="D20" s="124" t="s">
        <v>315</v>
      </c>
      <c r="E20" s="241">
        <f>SUM(E21:E24)</f>
        <v>939233.3</v>
      </c>
      <c r="F20" s="241">
        <f>SUM(F21:F24)</f>
        <v>928041.26</v>
      </c>
      <c r="G20" s="233">
        <f t="shared" si="0"/>
        <v>98.80838552040265</v>
      </c>
    </row>
    <row r="21" spans="1:7" ht="15">
      <c r="A21" s="118"/>
      <c r="B21" s="156"/>
      <c r="C21" s="156" t="s">
        <v>27</v>
      </c>
      <c r="D21" s="117" t="s">
        <v>317</v>
      </c>
      <c r="E21" s="240"/>
      <c r="F21" s="210">
        <v>32.77</v>
      </c>
      <c r="G21" s="210"/>
    </row>
    <row r="22" spans="1:7" ht="90">
      <c r="A22" s="118"/>
      <c r="B22" s="156"/>
      <c r="C22" s="156" t="s">
        <v>285</v>
      </c>
      <c r="D22" s="117" t="s">
        <v>286</v>
      </c>
      <c r="E22" s="240">
        <v>93000</v>
      </c>
      <c r="F22" s="207">
        <v>93000</v>
      </c>
      <c r="G22" s="210">
        <f t="shared" si="0"/>
        <v>100</v>
      </c>
    </row>
    <row r="23" spans="1:7" ht="90">
      <c r="A23" s="118"/>
      <c r="B23" s="156"/>
      <c r="C23" s="156" t="s">
        <v>291</v>
      </c>
      <c r="D23" s="117" t="s">
        <v>293</v>
      </c>
      <c r="E23" s="240">
        <v>89185.3</v>
      </c>
      <c r="F23" s="207">
        <v>77961.22</v>
      </c>
      <c r="G23" s="210">
        <f t="shared" si="0"/>
        <v>87.41487666689466</v>
      </c>
    </row>
    <row r="24" spans="1:7" ht="60">
      <c r="A24" s="118"/>
      <c r="B24" s="156"/>
      <c r="C24" s="156" t="s">
        <v>292</v>
      </c>
      <c r="D24" s="117" t="s">
        <v>294</v>
      </c>
      <c r="E24" s="240">
        <v>757048</v>
      </c>
      <c r="F24" s="207">
        <v>757047.27</v>
      </c>
      <c r="G24" s="210">
        <f t="shared" si="0"/>
        <v>99.99990357282498</v>
      </c>
    </row>
    <row r="25" spans="1:7" ht="31.5">
      <c r="A25" s="180">
        <v>700</v>
      </c>
      <c r="B25" s="176"/>
      <c r="C25" s="177"/>
      <c r="D25" s="140" t="s">
        <v>13</v>
      </c>
      <c r="E25" s="193">
        <f>SUM(E26:E26,)</f>
        <v>140100</v>
      </c>
      <c r="F25" s="208">
        <f>SUM(F26)</f>
        <v>106990.93000000001</v>
      </c>
      <c r="G25" s="201">
        <f t="shared" si="0"/>
        <v>76.36754461099216</v>
      </c>
    </row>
    <row r="26" spans="1:7" ht="36.75" customHeight="1">
      <c r="A26" s="31"/>
      <c r="B26" s="125" t="s">
        <v>220</v>
      </c>
      <c r="C26" s="123"/>
      <c r="D26" s="174" t="s">
        <v>14</v>
      </c>
      <c r="E26" s="195">
        <f>SUM(E27:E31)</f>
        <v>140100</v>
      </c>
      <c r="F26" s="195">
        <f>SUM(F27:F31)</f>
        <v>106990.93000000001</v>
      </c>
      <c r="G26" s="228">
        <f t="shared" si="0"/>
        <v>76.36754461099216</v>
      </c>
    </row>
    <row r="27" spans="1:7" ht="16.5" customHeight="1">
      <c r="A27" s="118"/>
      <c r="B27" s="118"/>
      <c r="C27" s="156" t="s">
        <v>229</v>
      </c>
      <c r="D27" s="117" t="s">
        <v>230</v>
      </c>
      <c r="E27" s="205">
        <v>7900</v>
      </c>
      <c r="F27" s="207">
        <v>7985</v>
      </c>
      <c r="G27" s="210">
        <f t="shared" si="0"/>
        <v>101.07594936708861</v>
      </c>
    </row>
    <row r="28" spans="1:7" ht="48" customHeight="1">
      <c r="A28" s="118"/>
      <c r="B28" s="118"/>
      <c r="C28" s="156" t="s">
        <v>15</v>
      </c>
      <c r="D28" s="117" t="s">
        <v>231</v>
      </c>
      <c r="E28" s="205">
        <v>8900</v>
      </c>
      <c r="F28" s="207">
        <v>8910.17</v>
      </c>
      <c r="G28" s="210">
        <f t="shared" si="0"/>
        <v>100.11426966292134</v>
      </c>
    </row>
    <row r="29" spans="1:7" ht="105" customHeight="1">
      <c r="A29" s="179"/>
      <c r="B29" s="118"/>
      <c r="C29" s="156" t="s">
        <v>7</v>
      </c>
      <c r="D29" s="117" t="s">
        <v>228</v>
      </c>
      <c r="E29" s="205">
        <v>121500</v>
      </c>
      <c r="F29" s="207">
        <v>87391.35</v>
      </c>
      <c r="G29" s="210">
        <f t="shared" si="0"/>
        <v>71.92703703703704</v>
      </c>
    </row>
    <row r="30" spans="1:7" ht="21.75" customHeight="1">
      <c r="A30" s="179"/>
      <c r="B30" s="118"/>
      <c r="C30" s="156" t="s">
        <v>18</v>
      </c>
      <c r="D30" s="117" t="s">
        <v>68</v>
      </c>
      <c r="E30" s="205">
        <v>1800</v>
      </c>
      <c r="F30" s="207">
        <v>1917.21</v>
      </c>
      <c r="G30" s="210">
        <f t="shared" si="0"/>
        <v>106.51166666666667</v>
      </c>
    </row>
    <row r="31" spans="1:7" ht="21.75" customHeight="1">
      <c r="A31" s="179"/>
      <c r="B31" s="118"/>
      <c r="C31" s="156" t="s">
        <v>107</v>
      </c>
      <c r="D31" s="117" t="s">
        <v>108</v>
      </c>
      <c r="E31" s="205"/>
      <c r="F31" s="207">
        <v>787.2</v>
      </c>
      <c r="G31" s="210"/>
    </row>
    <row r="32" spans="1:7" ht="31.5">
      <c r="A32" s="180">
        <v>750</v>
      </c>
      <c r="B32" s="180"/>
      <c r="C32" s="181"/>
      <c r="D32" s="140" t="s">
        <v>23</v>
      </c>
      <c r="E32" s="209">
        <f>SUM(E33,E36,E38,E40,)</f>
        <v>96422.56</v>
      </c>
      <c r="F32" s="209">
        <f>SUM(F33,F36,F38,F40,)</f>
        <v>97047.81</v>
      </c>
      <c r="G32" s="201">
        <f t="shared" si="0"/>
        <v>100.64844783212558</v>
      </c>
    </row>
    <row r="33" spans="1:9" ht="15.75">
      <c r="A33" s="31"/>
      <c r="B33" s="125" t="s">
        <v>221</v>
      </c>
      <c r="C33" s="123"/>
      <c r="D33" s="124" t="s">
        <v>24</v>
      </c>
      <c r="E33" s="195">
        <f>SUM(E34:E35)</f>
        <v>72120</v>
      </c>
      <c r="F33" s="196">
        <f>SUM(F34:F35)</f>
        <v>72009.25</v>
      </c>
      <c r="G33" s="196">
        <f t="shared" si="0"/>
        <v>99.84643649473101</v>
      </c>
      <c r="I33" s="162"/>
    </row>
    <row r="34" spans="1:9" ht="75">
      <c r="A34" s="272"/>
      <c r="B34" s="173"/>
      <c r="C34" s="172" t="s">
        <v>232</v>
      </c>
      <c r="D34" s="30" t="s">
        <v>233</v>
      </c>
      <c r="E34" s="197">
        <v>72115</v>
      </c>
      <c r="F34" s="207">
        <v>72009.25</v>
      </c>
      <c r="G34" s="210">
        <f t="shared" si="0"/>
        <v>99.85335921791582</v>
      </c>
      <c r="I34" s="162"/>
    </row>
    <row r="35" spans="1:7" ht="75">
      <c r="A35" s="273"/>
      <c r="B35" s="182"/>
      <c r="C35" s="172" t="s">
        <v>105</v>
      </c>
      <c r="D35" s="30" t="s">
        <v>106</v>
      </c>
      <c r="E35" s="197">
        <v>5</v>
      </c>
      <c r="F35" s="207">
        <v>0</v>
      </c>
      <c r="G35" s="210">
        <f t="shared" si="0"/>
        <v>0</v>
      </c>
    </row>
    <row r="36" spans="1:7" ht="15.75">
      <c r="A36" s="31"/>
      <c r="B36" s="125" t="s">
        <v>227</v>
      </c>
      <c r="C36" s="123"/>
      <c r="D36" s="124" t="s">
        <v>222</v>
      </c>
      <c r="E36" s="195">
        <f>SUM(E37:E37)</f>
        <v>500</v>
      </c>
      <c r="F36" s="196">
        <f>SUM(F37)</f>
        <v>0</v>
      </c>
      <c r="G36" s="196">
        <f t="shared" si="0"/>
        <v>0</v>
      </c>
    </row>
    <row r="37" spans="1:7" ht="60">
      <c r="A37" s="118"/>
      <c r="B37" s="118"/>
      <c r="C37" s="156" t="s">
        <v>150</v>
      </c>
      <c r="D37" s="117" t="s">
        <v>268</v>
      </c>
      <c r="E37" s="205">
        <v>500</v>
      </c>
      <c r="F37" s="207">
        <v>0</v>
      </c>
      <c r="G37" s="210">
        <f t="shared" si="0"/>
        <v>0</v>
      </c>
    </row>
    <row r="38" spans="1:7" ht="15.75">
      <c r="A38" s="123"/>
      <c r="B38" s="125" t="s">
        <v>295</v>
      </c>
      <c r="C38" s="123"/>
      <c r="D38" s="124" t="s">
        <v>296</v>
      </c>
      <c r="E38" s="195">
        <f>SUM(E39,)</f>
        <v>23802.56</v>
      </c>
      <c r="F38" s="195">
        <f>SUM(F39,)</f>
        <v>23802.56</v>
      </c>
      <c r="G38" s="228">
        <f t="shared" si="0"/>
        <v>100</v>
      </c>
    </row>
    <row r="39" spans="1:7" ht="75">
      <c r="A39" s="118"/>
      <c r="B39" s="156"/>
      <c r="C39" s="156" t="s">
        <v>232</v>
      </c>
      <c r="D39" s="117" t="s">
        <v>279</v>
      </c>
      <c r="E39" s="205">
        <v>23802.56</v>
      </c>
      <c r="F39" s="207">
        <v>23802.56</v>
      </c>
      <c r="G39" s="210">
        <f t="shared" si="0"/>
        <v>100</v>
      </c>
    </row>
    <row r="40" spans="1:7" ht="31.5">
      <c r="A40" s="123"/>
      <c r="B40" s="125" t="s">
        <v>297</v>
      </c>
      <c r="C40" s="125"/>
      <c r="D40" s="124" t="s">
        <v>298</v>
      </c>
      <c r="E40" s="195"/>
      <c r="F40" s="228">
        <f>SUM(F41)</f>
        <v>1236</v>
      </c>
      <c r="G40" s="228"/>
    </row>
    <row r="41" spans="1:7" ht="30">
      <c r="A41" s="118"/>
      <c r="B41" s="156"/>
      <c r="C41" s="156" t="s">
        <v>81</v>
      </c>
      <c r="D41" s="117" t="s">
        <v>278</v>
      </c>
      <c r="E41" s="205"/>
      <c r="F41" s="207">
        <v>1236</v>
      </c>
      <c r="G41" s="210"/>
    </row>
    <row r="42" spans="1:7" ht="78.75">
      <c r="A42" s="180">
        <v>751</v>
      </c>
      <c r="B42" s="175"/>
      <c r="C42" s="177"/>
      <c r="D42" s="178" t="s">
        <v>29</v>
      </c>
      <c r="E42" s="193">
        <f>SUM(E45,E43,)</f>
        <v>17001</v>
      </c>
      <c r="F42" s="193">
        <f>SUM(F45,F43,)</f>
        <v>16994.23</v>
      </c>
      <c r="G42" s="201">
        <f t="shared" si="0"/>
        <v>99.960178813011</v>
      </c>
    </row>
    <row r="43" spans="1:7" ht="47.25">
      <c r="A43" s="125"/>
      <c r="B43" s="125" t="s">
        <v>223</v>
      </c>
      <c r="C43" s="123"/>
      <c r="D43" s="174" t="s">
        <v>30</v>
      </c>
      <c r="E43" s="195">
        <f>SUM(E44)</f>
        <v>900</v>
      </c>
      <c r="F43" s="196">
        <f>SUM(F44)</f>
        <v>900</v>
      </c>
      <c r="G43" s="196">
        <f t="shared" si="0"/>
        <v>100</v>
      </c>
    </row>
    <row r="44" spans="1:7" ht="75">
      <c r="A44" s="172"/>
      <c r="B44" s="172"/>
      <c r="C44" s="173" t="s">
        <v>232</v>
      </c>
      <c r="D44" s="30" t="s">
        <v>279</v>
      </c>
      <c r="E44" s="197">
        <v>900</v>
      </c>
      <c r="F44" s="207">
        <v>900</v>
      </c>
      <c r="G44" s="210">
        <f t="shared" si="0"/>
        <v>100</v>
      </c>
    </row>
    <row r="45" spans="1:7" ht="15.75">
      <c r="A45" s="125"/>
      <c r="B45" s="125" t="s">
        <v>318</v>
      </c>
      <c r="C45" s="123"/>
      <c r="D45" s="124" t="s">
        <v>319</v>
      </c>
      <c r="E45" s="195">
        <f>SUM(E46,)</f>
        <v>16101</v>
      </c>
      <c r="F45" s="195">
        <f>SUM(F46,)</f>
        <v>16094.23</v>
      </c>
      <c r="G45" s="228">
        <f t="shared" si="0"/>
        <v>99.95795292217873</v>
      </c>
    </row>
    <row r="46" spans="1:7" ht="75">
      <c r="A46" s="172"/>
      <c r="B46" s="172"/>
      <c r="C46" s="173" t="s">
        <v>232</v>
      </c>
      <c r="D46" s="30" t="s">
        <v>279</v>
      </c>
      <c r="E46" s="197">
        <v>16101</v>
      </c>
      <c r="F46" s="207">
        <v>16094.23</v>
      </c>
      <c r="G46" s="210">
        <f t="shared" si="0"/>
        <v>99.95795292217873</v>
      </c>
    </row>
    <row r="47" spans="1:7" ht="47.25">
      <c r="A47" s="175">
        <v>754</v>
      </c>
      <c r="B47" s="175"/>
      <c r="C47" s="177"/>
      <c r="D47" s="140" t="s">
        <v>87</v>
      </c>
      <c r="E47" s="193">
        <f>SUM(E48)</f>
        <v>0</v>
      </c>
      <c r="F47" s="201">
        <f>SUM(F48)</f>
        <v>620</v>
      </c>
      <c r="G47" s="201"/>
    </row>
    <row r="48" spans="1:7" ht="15.75">
      <c r="A48" s="31"/>
      <c r="B48" s="125" t="s">
        <v>299</v>
      </c>
      <c r="C48" s="123"/>
      <c r="D48" s="124" t="s">
        <v>300</v>
      </c>
      <c r="E48" s="195">
        <f>SUM(E49)</f>
        <v>0</v>
      </c>
      <c r="F48" s="196">
        <f>SUM(F49)</f>
        <v>620</v>
      </c>
      <c r="G48" s="196"/>
    </row>
    <row r="49" spans="1:7" ht="30">
      <c r="A49" s="182"/>
      <c r="B49" s="182"/>
      <c r="C49" s="173" t="s">
        <v>102</v>
      </c>
      <c r="D49" s="30" t="s">
        <v>280</v>
      </c>
      <c r="E49" s="197"/>
      <c r="F49" s="207">
        <v>620</v>
      </c>
      <c r="G49" s="210"/>
    </row>
    <row r="50" spans="1:7" ht="94.5">
      <c r="A50" s="175" t="s">
        <v>84</v>
      </c>
      <c r="B50" s="176"/>
      <c r="C50" s="176"/>
      <c r="D50" s="140" t="s">
        <v>88</v>
      </c>
      <c r="E50" s="193">
        <f>SUM(E51,E53,E59,E69,E71,E74,)</f>
        <v>2615808</v>
      </c>
      <c r="F50" s="208">
        <f>SUM(F51,F53,F59,F69,F71,F74,)</f>
        <v>2618114.3800000004</v>
      </c>
      <c r="G50" s="208">
        <f t="shared" si="0"/>
        <v>100.08817084434334</v>
      </c>
    </row>
    <row r="51" spans="1:7" ht="31.5">
      <c r="A51" s="183"/>
      <c r="B51" s="128" t="s">
        <v>235</v>
      </c>
      <c r="C51" s="184"/>
      <c r="D51" s="122" t="s">
        <v>236</v>
      </c>
      <c r="E51" s="211">
        <f>SUM(E52)</f>
        <v>2000</v>
      </c>
      <c r="F51" s="196">
        <f>SUM(F52)</f>
        <v>1814</v>
      </c>
      <c r="G51" s="196">
        <f t="shared" si="0"/>
        <v>90.7</v>
      </c>
    </row>
    <row r="52" spans="1:7" ht="45">
      <c r="A52" s="185"/>
      <c r="B52" s="135"/>
      <c r="C52" s="118" t="s">
        <v>35</v>
      </c>
      <c r="D52" s="117" t="s">
        <v>237</v>
      </c>
      <c r="E52" s="205">
        <v>2000</v>
      </c>
      <c r="F52" s="207">
        <v>1814</v>
      </c>
      <c r="G52" s="210">
        <f t="shared" si="0"/>
        <v>90.7</v>
      </c>
    </row>
    <row r="53" spans="1:7" ht="90">
      <c r="A53" s="183"/>
      <c r="B53" s="128" t="s">
        <v>238</v>
      </c>
      <c r="C53" s="136"/>
      <c r="D53" s="137" t="s">
        <v>244</v>
      </c>
      <c r="E53" s="204">
        <f>SUM(E54:E58)</f>
        <v>552731</v>
      </c>
      <c r="F53" s="196">
        <f>SUM(F54:F58)</f>
        <v>542784.11</v>
      </c>
      <c r="G53" s="196">
        <f t="shared" si="0"/>
        <v>98.20041032618036</v>
      </c>
    </row>
    <row r="54" spans="1:7" ht="15.75">
      <c r="A54" s="185"/>
      <c r="B54" s="135"/>
      <c r="C54" s="118" t="s">
        <v>39</v>
      </c>
      <c r="D54" s="117" t="s">
        <v>239</v>
      </c>
      <c r="E54" s="205">
        <v>520000</v>
      </c>
      <c r="F54" s="207">
        <v>510442.61</v>
      </c>
      <c r="G54" s="210">
        <f t="shared" si="0"/>
        <v>98.16204038461538</v>
      </c>
    </row>
    <row r="55" spans="1:7" ht="15.75">
      <c r="A55" s="185"/>
      <c r="B55" s="135"/>
      <c r="C55" s="118" t="s">
        <v>41</v>
      </c>
      <c r="D55" s="117" t="s">
        <v>241</v>
      </c>
      <c r="E55" s="205">
        <v>3455</v>
      </c>
      <c r="F55" s="207">
        <v>4033.5</v>
      </c>
      <c r="G55" s="210">
        <f t="shared" si="0"/>
        <v>116.7438494934877</v>
      </c>
    </row>
    <row r="56" spans="1:7" ht="15.75">
      <c r="A56" s="185"/>
      <c r="B56" s="135"/>
      <c r="C56" s="118" t="s">
        <v>43</v>
      </c>
      <c r="D56" s="117" t="s">
        <v>240</v>
      </c>
      <c r="E56" s="205">
        <v>19726</v>
      </c>
      <c r="F56" s="207">
        <v>17898</v>
      </c>
      <c r="G56" s="210">
        <f t="shared" si="0"/>
        <v>90.73304268478151</v>
      </c>
    </row>
    <row r="57" spans="1:7" ht="15.75">
      <c r="A57" s="185"/>
      <c r="B57" s="135"/>
      <c r="C57" s="118" t="s">
        <v>45</v>
      </c>
      <c r="D57" s="117" t="s">
        <v>242</v>
      </c>
      <c r="E57" s="205">
        <v>9450</v>
      </c>
      <c r="F57" s="207">
        <v>10410</v>
      </c>
      <c r="G57" s="210">
        <f t="shared" si="0"/>
        <v>110.15873015873017</v>
      </c>
    </row>
    <row r="58" spans="1:7" ht="15.75">
      <c r="A58" s="185"/>
      <c r="B58" s="135"/>
      <c r="C58" s="118" t="s">
        <v>49</v>
      </c>
      <c r="D58" s="117" t="s">
        <v>112</v>
      </c>
      <c r="E58" s="205">
        <v>100</v>
      </c>
      <c r="F58" s="207">
        <v>0</v>
      </c>
      <c r="G58" s="210">
        <f t="shared" si="0"/>
        <v>0</v>
      </c>
    </row>
    <row r="59" spans="1:7" ht="75">
      <c r="A59" s="183"/>
      <c r="B59" s="128" t="s">
        <v>110</v>
      </c>
      <c r="C59" s="136"/>
      <c r="D59" s="137" t="s">
        <v>245</v>
      </c>
      <c r="E59" s="204">
        <f>SUM(E60:E68)</f>
        <v>918659</v>
      </c>
      <c r="F59" s="196">
        <f>SUM(F60:F68)</f>
        <v>919659.3699999999</v>
      </c>
      <c r="G59" s="196">
        <f t="shared" si="0"/>
        <v>100.1088945952742</v>
      </c>
    </row>
    <row r="60" spans="1:7" ht="15.75">
      <c r="A60" s="185"/>
      <c r="B60" s="135"/>
      <c r="C60" s="156" t="s">
        <v>39</v>
      </c>
      <c r="D60" s="117" t="s">
        <v>239</v>
      </c>
      <c r="E60" s="205">
        <v>392000</v>
      </c>
      <c r="F60" s="207">
        <v>391950.97</v>
      </c>
      <c r="G60" s="210">
        <f t="shared" si="0"/>
        <v>99.98749234693877</v>
      </c>
    </row>
    <row r="61" spans="1:7" ht="15.75">
      <c r="A61" s="185"/>
      <c r="B61" s="135"/>
      <c r="C61" s="156" t="s">
        <v>41</v>
      </c>
      <c r="D61" s="117" t="s">
        <v>241</v>
      </c>
      <c r="E61" s="205">
        <v>426000</v>
      </c>
      <c r="F61" s="207">
        <v>426413.96</v>
      </c>
      <c r="G61" s="210">
        <f t="shared" si="0"/>
        <v>100.0971737089202</v>
      </c>
    </row>
    <row r="62" spans="1:7" ht="15.75">
      <c r="A62" s="185"/>
      <c r="B62" s="135"/>
      <c r="C62" s="156" t="s">
        <v>43</v>
      </c>
      <c r="D62" s="117" t="s">
        <v>240</v>
      </c>
      <c r="E62" s="205">
        <v>17209</v>
      </c>
      <c r="F62" s="207">
        <v>17331.6</v>
      </c>
      <c r="G62" s="210">
        <f t="shared" si="0"/>
        <v>100.71241792085537</v>
      </c>
    </row>
    <row r="63" spans="1:7" ht="15.75">
      <c r="A63" s="185"/>
      <c r="B63" s="135"/>
      <c r="C63" s="156" t="s">
        <v>45</v>
      </c>
      <c r="D63" s="117" t="s">
        <v>242</v>
      </c>
      <c r="E63" s="205">
        <v>28550</v>
      </c>
      <c r="F63" s="207">
        <v>28565.15</v>
      </c>
      <c r="G63" s="210">
        <f t="shared" si="0"/>
        <v>100.05306479859894</v>
      </c>
    </row>
    <row r="64" spans="1:7" ht="15.75">
      <c r="A64" s="185"/>
      <c r="B64" s="135"/>
      <c r="C64" s="156" t="s">
        <v>47</v>
      </c>
      <c r="D64" s="117" t="s">
        <v>272</v>
      </c>
      <c r="E64" s="205">
        <v>4400</v>
      </c>
      <c r="F64" s="207">
        <v>6788.4</v>
      </c>
      <c r="G64" s="210"/>
    </row>
    <row r="65" spans="1:7" ht="15.75">
      <c r="A65" s="185"/>
      <c r="B65" s="135"/>
      <c r="C65" s="156" t="s">
        <v>266</v>
      </c>
      <c r="D65" s="117" t="s">
        <v>267</v>
      </c>
      <c r="E65" s="205">
        <v>100</v>
      </c>
      <c r="F65" s="207">
        <v>0</v>
      </c>
      <c r="G65" s="210">
        <f t="shared" si="0"/>
        <v>0</v>
      </c>
    </row>
    <row r="66" spans="1:7" ht="15.75">
      <c r="A66" s="185"/>
      <c r="B66" s="135"/>
      <c r="C66" s="156" t="s">
        <v>49</v>
      </c>
      <c r="D66" s="117" t="s">
        <v>112</v>
      </c>
      <c r="E66" s="205">
        <v>100</v>
      </c>
      <c r="F66" s="207">
        <v>0</v>
      </c>
      <c r="G66" s="210">
        <f t="shared" si="0"/>
        <v>0</v>
      </c>
    </row>
    <row r="67" spans="1:7" ht="30">
      <c r="A67" s="185"/>
      <c r="B67" s="135"/>
      <c r="C67" s="156" t="s">
        <v>50</v>
      </c>
      <c r="D67" s="77" t="s">
        <v>243</v>
      </c>
      <c r="E67" s="205">
        <v>50000</v>
      </c>
      <c r="F67" s="207">
        <v>48219.09</v>
      </c>
      <c r="G67" s="210">
        <f t="shared" si="0"/>
        <v>96.43817999999999</v>
      </c>
    </row>
    <row r="68" spans="1:7" ht="30">
      <c r="A68" s="185"/>
      <c r="B68" s="135"/>
      <c r="C68" s="156" t="s">
        <v>37</v>
      </c>
      <c r="D68" s="117" t="s">
        <v>38</v>
      </c>
      <c r="E68" s="205">
        <v>300</v>
      </c>
      <c r="F68" s="207">
        <v>390.2</v>
      </c>
      <c r="G68" s="210">
        <f t="shared" si="0"/>
        <v>130.06666666666666</v>
      </c>
    </row>
    <row r="69" spans="1:7" ht="60">
      <c r="A69" s="183"/>
      <c r="B69" s="128" t="s">
        <v>246</v>
      </c>
      <c r="C69" s="243"/>
      <c r="D69" s="137" t="s">
        <v>247</v>
      </c>
      <c r="E69" s="204">
        <f>SUM(E70)</f>
        <v>20000</v>
      </c>
      <c r="F69" s="196">
        <f>SUM(F70)</f>
        <v>16054</v>
      </c>
      <c r="G69" s="196">
        <f t="shared" si="0"/>
        <v>80.27</v>
      </c>
    </row>
    <row r="70" spans="1:7" ht="15.75">
      <c r="A70" s="185"/>
      <c r="B70" s="135"/>
      <c r="C70" s="156" t="s">
        <v>53</v>
      </c>
      <c r="D70" s="117" t="s">
        <v>248</v>
      </c>
      <c r="E70" s="205">
        <v>20000</v>
      </c>
      <c r="F70" s="207">
        <v>16054</v>
      </c>
      <c r="G70" s="210">
        <f t="shared" si="0"/>
        <v>80.27</v>
      </c>
    </row>
    <row r="71" spans="1:7" ht="45">
      <c r="A71" s="138"/>
      <c r="B71" s="138" t="s">
        <v>249</v>
      </c>
      <c r="C71" s="244"/>
      <c r="D71" s="137" t="s">
        <v>250</v>
      </c>
      <c r="E71" s="204">
        <f>SUM(E72:E73)</f>
        <v>1112118</v>
      </c>
      <c r="F71" s="196">
        <f>SUM(F72:F73)</f>
        <v>1129084.01</v>
      </c>
      <c r="G71" s="196">
        <f t="shared" si="0"/>
        <v>101.52555843894262</v>
      </c>
    </row>
    <row r="72" spans="1:7" ht="30">
      <c r="A72" s="185"/>
      <c r="B72" s="135"/>
      <c r="C72" s="156" t="s">
        <v>57</v>
      </c>
      <c r="D72" s="117" t="s">
        <v>251</v>
      </c>
      <c r="E72" s="205">
        <v>1107118</v>
      </c>
      <c r="F72" s="207">
        <v>1125995</v>
      </c>
      <c r="G72" s="210">
        <f t="shared" si="0"/>
        <v>101.70505763613274</v>
      </c>
    </row>
    <row r="73" spans="1:7" ht="30">
      <c r="A73" s="185"/>
      <c r="B73" s="135"/>
      <c r="C73" s="156" t="s">
        <v>59</v>
      </c>
      <c r="D73" s="117" t="s">
        <v>252</v>
      </c>
      <c r="E73" s="205">
        <v>5000</v>
      </c>
      <c r="F73" s="207">
        <v>3089.01</v>
      </c>
      <c r="G73" s="210">
        <f t="shared" si="0"/>
        <v>61.78020000000001</v>
      </c>
    </row>
    <row r="74" spans="1:7" ht="47.25">
      <c r="A74" s="123"/>
      <c r="B74" s="125" t="s">
        <v>99</v>
      </c>
      <c r="C74" s="125"/>
      <c r="D74" s="124" t="s">
        <v>89</v>
      </c>
      <c r="E74" s="195">
        <f>SUM(E75:E76)</f>
        <v>10300</v>
      </c>
      <c r="F74" s="196">
        <f>SUM(F75:F76)</f>
        <v>8718.89</v>
      </c>
      <c r="G74" s="196">
        <f t="shared" si="0"/>
        <v>84.64941747572816</v>
      </c>
    </row>
    <row r="75" spans="1:7" ht="15">
      <c r="A75" s="118"/>
      <c r="B75" s="156"/>
      <c r="C75" s="156" t="s">
        <v>27</v>
      </c>
      <c r="D75" s="117" t="s">
        <v>234</v>
      </c>
      <c r="E75" s="205">
        <v>2300</v>
      </c>
      <c r="F75" s="210">
        <v>4358.8</v>
      </c>
      <c r="G75" s="210">
        <f t="shared" si="0"/>
        <v>189.51304347826087</v>
      </c>
    </row>
    <row r="76" spans="1:7" ht="30">
      <c r="A76" s="182"/>
      <c r="B76" s="182"/>
      <c r="C76" s="172" t="s">
        <v>37</v>
      </c>
      <c r="D76" s="30" t="s">
        <v>38</v>
      </c>
      <c r="E76" s="197">
        <v>8000</v>
      </c>
      <c r="F76" s="207">
        <v>4360.09</v>
      </c>
      <c r="G76" s="210">
        <f t="shared" si="0"/>
        <v>54.50112500000001</v>
      </c>
    </row>
    <row r="77" spans="1:7" ht="15.75">
      <c r="A77" s="139">
        <v>758</v>
      </c>
      <c r="B77" s="145"/>
      <c r="C77" s="142"/>
      <c r="D77" s="145" t="s">
        <v>253</v>
      </c>
      <c r="E77" s="206">
        <f>SUM(E88,E85,E82,E80,E78,)</f>
        <v>8499916</v>
      </c>
      <c r="F77" s="206">
        <f>SUM(F88,F85,F82,F80,F78,)</f>
        <v>8504667.469999999</v>
      </c>
      <c r="G77" s="201">
        <f t="shared" si="0"/>
        <v>100.05590019948431</v>
      </c>
    </row>
    <row r="78" spans="1:7" ht="45">
      <c r="A78" s="186"/>
      <c r="B78" s="141">
        <v>75801</v>
      </c>
      <c r="C78" s="138"/>
      <c r="D78" s="137" t="s">
        <v>254</v>
      </c>
      <c r="E78" s="212">
        <f>SUM(E79)</f>
        <v>4232441</v>
      </c>
      <c r="F78" s="213">
        <f>SUM(F79)</f>
        <v>4232441</v>
      </c>
      <c r="G78" s="213">
        <f t="shared" si="0"/>
        <v>100</v>
      </c>
    </row>
    <row r="79" spans="1:7" ht="15">
      <c r="A79" s="182"/>
      <c r="B79" s="182"/>
      <c r="C79" s="172" t="s">
        <v>255</v>
      </c>
      <c r="D79" s="30" t="s">
        <v>256</v>
      </c>
      <c r="E79" s="197">
        <v>4232441</v>
      </c>
      <c r="F79" s="207">
        <v>4232441</v>
      </c>
      <c r="G79" s="210">
        <f t="shared" si="0"/>
        <v>100</v>
      </c>
    </row>
    <row r="80" spans="1:7" ht="31.5">
      <c r="A80" s="122"/>
      <c r="B80" s="141">
        <v>75807</v>
      </c>
      <c r="C80" s="128"/>
      <c r="D80" s="122" t="s">
        <v>257</v>
      </c>
      <c r="E80" s="204">
        <f>SUM(E81)</f>
        <v>2927631</v>
      </c>
      <c r="F80" s="196">
        <f>SUM(F81)</f>
        <v>2927631</v>
      </c>
      <c r="G80" s="196">
        <f t="shared" si="0"/>
        <v>100</v>
      </c>
    </row>
    <row r="81" spans="1:7" ht="15">
      <c r="A81" s="182"/>
      <c r="B81" s="182"/>
      <c r="C81" s="172" t="s">
        <v>255</v>
      </c>
      <c r="D81" s="30" t="s">
        <v>256</v>
      </c>
      <c r="E81" s="197">
        <v>2927631</v>
      </c>
      <c r="F81" s="207">
        <v>2927631</v>
      </c>
      <c r="G81" s="210">
        <f t="shared" si="0"/>
        <v>100</v>
      </c>
    </row>
    <row r="82" spans="1:7" ht="31.5">
      <c r="A82" s="124"/>
      <c r="B82" s="245">
        <v>75809</v>
      </c>
      <c r="C82" s="125"/>
      <c r="D82" s="124" t="s">
        <v>301</v>
      </c>
      <c r="E82" s="195">
        <f>SUM(E83:E84)</f>
        <v>1017000</v>
      </c>
      <c r="F82" s="195">
        <f>SUM(F83:F84)</f>
        <v>1017951.4299999999</v>
      </c>
      <c r="G82" s="228">
        <f t="shared" si="0"/>
        <v>100.09355260570305</v>
      </c>
    </row>
    <row r="83" spans="1:7" ht="105">
      <c r="A83" s="117"/>
      <c r="B83" s="171"/>
      <c r="C83" s="156" t="s">
        <v>320</v>
      </c>
      <c r="D83" s="117" t="s">
        <v>321</v>
      </c>
      <c r="E83" s="205">
        <v>11000</v>
      </c>
      <c r="F83" s="205">
        <v>11066.94</v>
      </c>
      <c r="G83" s="210">
        <f t="shared" si="0"/>
        <v>100.60854545454545</v>
      </c>
    </row>
    <row r="84" spans="1:7" ht="75">
      <c r="A84" s="182"/>
      <c r="B84" s="246"/>
      <c r="C84" s="172" t="s">
        <v>302</v>
      </c>
      <c r="D84" s="30" t="s">
        <v>303</v>
      </c>
      <c r="E84" s="197">
        <v>1006000</v>
      </c>
      <c r="F84" s="207">
        <v>1006884.49</v>
      </c>
      <c r="G84" s="210">
        <f t="shared" si="0"/>
        <v>100.08792147117296</v>
      </c>
    </row>
    <row r="85" spans="1:7" ht="15.75">
      <c r="A85" s="122"/>
      <c r="B85" s="141">
        <v>75814</v>
      </c>
      <c r="C85" s="128"/>
      <c r="D85" s="122" t="s">
        <v>259</v>
      </c>
      <c r="E85" s="204">
        <f>SUM(E86:E87)</f>
        <v>227000</v>
      </c>
      <c r="F85" s="204">
        <f>SUM(F86:F87)</f>
        <v>230800.04</v>
      </c>
      <c r="G85" s="196">
        <f t="shared" si="0"/>
        <v>101.67402643171806</v>
      </c>
    </row>
    <row r="86" spans="1:7" ht="31.5">
      <c r="A86" s="247"/>
      <c r="B86" s="248"/>
      <c r="C86" s="156" t="s">
        <v>81</v>
      </c>
      <c r="D86" s="247" t="s">
        <v>278</v>
      </c>
      <c r="E86" s="205">
        <v>58000</v>
      </c>
      <c r="F86" s="210">
        <v>58919.19</v>
      </c>
      <c r="G86" s="210">
        <f t="shared" si="0"/>
        <v>101.58481034482759</v>
      </c>
    </row>
    <row r="87" spans="1:7" ht="15">
      <c r="A87" s="182"/>
      <c r="B87" s="182"/>
      <c r="C87" s="172" t="s">
        <v>107</v>
      </c>
      <c r="D87" s="30" t="s">
        <v>108</v>
      </c>
      <c r="E87" s="197">
        <v>169000</v>
      </c>
      <c r="F87" s="207">
        <v>171880.85</v>
      </c>
      <c r="G87" s="210">
        <f t="shared" si="0"/>
        <v>101.70464497041421</v>
      </c>
    </row>
    <row r="88" spans="1:7" ht="31.5">
      <c r="A88" s="186"/>
      <c r="B88" s="141">
        <v>75831</v>
      </c>
      <c r="C88" s="128"/>
      <c r="D88" s="122" t="s">
        <v>258</v>
      </c>
      <c r="E88" s="204">
        <f>SUM(E89)</f>
        <v>95844</v>
      </c>
      <c r="F88" s="196">
        <f>SUM(F89)</f>
        <v>95844</v>
      </c>
      <c r="G88" s="196">
        <f t="shared" si="0"/>
        <v>100</v>
      </c>
    </row>
    <row r="89" spans="1:7" ht="15">
      <c r="A89" s="182"/>
      <c r="B89" s="182"/>
      <c r="C89" s="172" t="s">
        <v>255</v>
      </c>
      <c r="D89" s="30" t="s">
        <v>256</v>
      </c>
      <c r="E89" s="197">
        <v>95844</v>
      </c>
      <c r="F89" s="207">
        <v>95844</v>
      </c>
      <c r="G89" s="210">
        <f t="shared" si="0"/>
        <v>100</v>
      </c>
    </row>
    <row r="90" spans="1:7" ht="15.75">
      <c r="A90" s="175">
        <v>801</v>
      </c>
      <c r="B90" s="176"/>
      <c r="C90" s="177"/>
      <c r="D90" s="140" t="s">
        <v>66</v>
      </c>
      <c r="E90" s="193">
        <f>SUM(E98,E95,E93,E91,)</f>
        <v>899682.77</v>
      </c>
      <c r="F90" s="193">
        <f>SUM(F98,F95,F93,F91,)</f>
        <v>891533.6799999999</v>
      </c>
      <c r="G90" s="201">
        <f t="shared" si="0"/>
        <v>99.09422629045123</v>
      </c>
    </row>
    <row r="91" spans="1:7" ht="15.75">
      <c r="A91" s="125"/>
      <c r="B91" s="123" t="s">
        <v>304</v>
      </c>
      <c r="C91" s="249"/>
      <c r="D91" s="124" t="s">
        <v>305</v>
      </c>
      <c r="E91" s="195">
        <f>SUM(E92:E92)</f>
        <v>241345</v>
      </c>
      <c r="F91" s="195">
        <f>SUM(F92:F92)</f>
        <v>241345</v>
      </c>
      <c r="G91" s="228">
        <f t="shared" si="0"/>
        <v>100</v>
      </c>
    </row>
    <row r="92" spans="1:7" ht="60">
      <c r="A92" s="156"/>
      <c r="B92" s="118"/>
      <c r="C92" s="118" t="s">
        <v>292</v>
      </c>
      <c r="D92" s="117" t="s">
        <v>294</v>
      </c>
      <c r="E92" s="205">
        <v>241345</v>
      </c>
      <c r="F92" s="210">
        <v>241345</v>
      </c>
      <c r="G92" s="210">
        <f t="shared" si="0"/>
        <v>100</v>
      </c>
    </row>
    <row r="93" spans="1:7" ht="15.75">
      <c r="A93" s="125"/>
      <c r="B93" s="125" t="s">
        <v>322</v>
      </c>
      <c r="C93" s="123"/>
      <c r="D93" s="124" t="s">
        <v>69</v>
      </c>
      <c r="E93" s="195">
        <f>SUM(E94,)</f>
        <v>3000</v>
      </c>
      <c r="F93" s="195">
        <f>SUM(F94,)</f>
        <v>3043.6</v>
      </c>
      <c r="G93" s="228">
        <f t="shared" si="0"/>
        <v>101.45333333333333</v>
      </c>
    </row>
    <row r="94" spans="1:7" ht="15">
      <c r="A94" s="156"/>
      <c r="B94" s="118"/>
      <c r="C94" s="118" t="s">
        <v>27</v>
      </c>
      <c r="D94" s="117" t="s">
        <v>317</v>
      </c>
      <c r="E94" s="205">
        <v>3000</v>
      </c>
      <c r="F94" s="210">
        <v>3043.6</v>
      </c>
      <c r="G94" s="210">
        <f t="shared" si="0"/>
        <v>101.45333333333333</v>
      </c>
    </row>
    <row r="95" spans="1:7" ht="15.75">
      <c r="A95" s="31"/>
      <c r="B95" s="125" t="s">
        <v>306</v>
      </c>
      <c r="C95" s="123"/>
      <c r="D95" s="124" t="s">
        <v>307</v>
      </c>
      <c r="E95" s="195">
        <f>SUM(E96:E97)</f>
        <v>103240</v>
      </c>
      <c r="F95" s="196">
        <f>SUM(F96:F97)</f>
        <v>94450.6</v>
      </c>
      <c r="G95" s="196">
        <f t="shared" si="0"/>
        <v>91.48643936458738</v>
      </c>
    </row>
    <row r="96" spans="1:7" ht="15.75">
      <c r="A96" s="118"/>
      <c r="B96" s="135"/>
      <c r="C96" s="156" t="s">
        <v>27</v>
      </c>
      <c r="D96" s="117" t="s">
        <v>234</v>
      </c>
      <c r="E96" s="205">
        <v>17000</v>
      </c>
      <c r="F96" s="207">
        <v>15676.1</v>
      </c>
      <c r="G96" s="210">
        <f t="shared" si="0"/>
        <v>92.21235294117646</v>
      </c>
    </row>
    <row r="97" spans="1:7" ht="15.75">
      <c r="A97" s="118"/>
      <c r="B97" s="135"/>
      <c r="C97" s="156" t="s">
        <v>11</v>
      </c>
      <c r="D97" s="117" t="s">
        <v>104</v>
      </c>
      <c r="E97" s="205">
        <v>86240</v>
      </c>
      <c r="F97" s="207">
        <v>78774.5</v>
      </c>
      <c r="G97" s="210">
        <f aca="true" t="shared" si="1" ref="G97:G159">F97/E97*100</f>
        <v>91.34334415584415</v>
      </c>
    </row>
    <row r="98" spans="1:7" ht="15.75">
      <c r="A98" s="136"/>
      <c r="B98" s="128" t="s">
        <v>273</v>
      </c>
      <c r="C98" s="128"/>
      <c r="D98" s="122" t="s">
        <v>142</v>
      </c>
      <c r="E98" s="204">
        <f>SUM(E99:E102)</f>
        <v>552097.77</v>
      </c>
      <c r="F98" s="204">
        <f>SUM(F99:F102)</f>
        <v>552694.48</v>
      </c>
      <c r="G98" s="196">
        <f t="shared" si="1"/>
        <v>100.10808049451097</v>
      </c>
    </row>
    <row r="99" spans="1:7" ht="15">
      <c r="A99" s="118"/>
      <c r="B99" s="156"/>
      <c r="C99" s="156" t="s">
        <v>11</v>
      </c>
      <c r="D99" s="117" t="s">
        <v>104</v>
      </c>
      <c r="E99" s="205">
        <v>186700</v>
      </c>
      <c r="F99" s="210">
        <v>186641.72</v>
      </c>
      <c r="G99" s="199">
        <f t="shared" si="1"/>
        <v>99.96878414568828</v>
      </c>
    </row>
    <row r="100" spans="1:7" ht="95.25" customHeight="1">
      <c r="A100" s="118"/>
      <c r="B100" s="135"/>
      <c r="C100" s="156" t="s">
        <v>308</v>
      </c>
      <c r="D100" s="117" t="s">
        <v>281</v>
      </c>
      <c r="E100" s="205">
        <v>286788.11</v>
      </c>
      <c r="F100" s="207">
        <v>286788.11</v>
      </c>
      <c r="G100" s="210">
        <f t="shared" si="1"/>
        <v>100</v>
      </c>
    </row>
    <row r="101" spans="1:7" ht="92.25" customHeight="1">
      <c r="A101" s="118"/>
      <c r="B101" s="135"/>
      <c r="C101" s="156" t="s">
        <v>274</v>
      </c>
      <c r="D101" s="117" t="s">
        <v>281</v>
      </c>
      <c r="E101" s="205">
        <v>50609.66</v>
      </c>
      <c r="F101" s="207">
        <v>50609.66</v>
      </c>
      <c r="G101" s="210">
        <f t="shared" si="1"/>
        <v>100</v>
      </c>
    </row>
    <row r="102" spans="1:7" ht="63.75" customHeight="1">
      <c r="A102" s="118"/>
      <c r="B102" s="135"/>
      <c r="C102" s="156" t="s">
        <v>323</v>
      </c>
      <c r="D102" s="117" t="s">
        <v>324</v>
      </c>
      <c r="E102" s="205">
        <v>28000</v>
      </c>
      <c r="F102" s="207">
        <v>28654.99</v>
      </c>
      <c r="G102" s="210">
        <f t="shared" si="1"/>
        <v>102.33925000000002</v>
      </c>
    </row>
    <row r="103" spans="1:7" ht="15.75">
      <c r="A103" s="142" t="s">
        <v>260</v>
      </c>
      <c r="B103" s="143"/>
      <c r="C103" s="144"/>
      <c r="D103" s="145" t="s">
        <v>262</v>
      </c>
      <c r="E103" s="206">
        <f>SUM(D104:E104)</f>
        <v>61950</v>
      </c>
      <c r="F103" s="201">
        <f>SUM(F104)</f>
        <v>63045.32</v>
      </c>
      <c r="G103" s="201">
        <f t="shared" si="1"/>
        <v>101.76807102502016</v>
      </c>
    </row>
    <row r="104" spans="1:7" ht="15.75">
      <c r="A104" s="136"/>
      <c r="B104" s="128" t="s">
        <v>224</v>
      </c>
      <c r="C104" s="136"/>
      <c r="D104" s="122" t="s">
        <v>261</v>
      </c>
      <c r="E104" s="204">
        <f>SUM(D105:E105)</f>
        <v>61950</v>
      </c>
      <c r="F104" s="196">
        <f>SUM(F105)</f>
        <v>63045.32</v>
      </c>
      <c r="G104" s="196">
        <f t="shared" si="1"/>
        <v>101.76807102502016</v>
      </c>
    </row>
    <row r="105" spans="1:7" ht="30">
      <c r="A105" s="118"/>
      <c r="B105" s="135"/>
      <c r="C105" s="118" t="s">
        <v>55</v>
      </c>
      <c r="D105" s="117" t="s">
        <v>154</v>
      </c>
      <c r="E105" s="205">
        <v>61950</v>
      </c>
      <c r="F105" s="207">
        <v>63045.32</v>
      </c>
      <c r="G105" s="210">
        <f t="shared" si="1"/>
        <v>101.76807102502016</v>
      </c>
    </row>
    <row r="106" spans="1:7" ht="15.75">
      <c r="A106" s="175" t="s">
        <v>101</v>
      </c>
      <c r="B106" s="176"/>
      <c r="C106" s="175"/>
      <c r="D106" s="140" t="s">
        <v>72</v>
      </c>
      <c r="E106" s="193">
        <f>SUM(E130,E132,E126,E124,E122,E119,E114,E107)</f>
        <v>2772762.19</v>
      </c>
      <c r="F106" s="193">
        <f>SUM(F130,F132,F126,F124,F122,F119,F114,F107)</f>
        <v>2758110.3400000003</v>
      </c>
      <c r="G106" s="201">
        <f t="shared" si="1"/>
        <v>99.47157927741364</v>
      </c>
    </row>
    <row r="107" spans="1:7" ht="15.75">
      <c r="A107" s="187"/>
      <c r="B107" s="129">
        <v>85203</v>
      </c>
      <c r="C107" s="130"/>
      <c r="D107" s="131" t="s">
        <v>225</v>
      </c>
      <c r="E107" s="214">
        <f>SUM(E108:E113)</f>
        <v>417116</v>
      </c>
      <c r="F107" s="214">
        <f>SUM(F108:F113)</f>
        <v>407184.13999999996</v>
      </c>
      <c r="G107" s="196">
        <f t="shared" si="1"/>
        <v>97.61892135521053</v>
      </c>
    </row>
    <row r="108" spans="1:7" ht="105">
      <c r="A108" s="147"/>
      <c r="B108" s="126"/>
      <c r="C108" s="126">
        <v>2007</v>
      </c>
      <c r="D108" s="163" t="s">
        <v>281</v>
      </c>
      <c r="E108" s="215">
        <v>81662.9</v>
      </c>
      <c r="F108" s="207">
        <v>73224.34</v>
      </c>
      <c r="G108" s="210">
        <f t="shared" si="1"/>
        <v>89.66659278570808</v>
      </c>
    </row>
    <row r="109" spans="1:7" ht="105">
      <c r="A109" s="147"/>
      <c r="B109" s="126"/>
      <c r="C109" s="126">
        <v>2009</v>
      </c>
      <c r="D109" s="163" t="s">
        <v>281</v>
      </c>
      <c r="E109" s="215">
        <v>14411.1</v>
      </c>
      <c r="F109" s="207">
        <v>12921.95</v>
      </c>
      <c r="G109" s="210">
        <f t="shared" si="1"/>
        <v>89.66664584938</v>
      </c>
    </row>
    <row r="110" spans="1:7" ht="75">
      <c r="A110" s="33"/>
      <c r="B110" s="47"/>
      <c r="C110" s="126">
        <v>2010</v>
      </c>
      <c r="D110" s="47" t="s">
        <v>233</v>
      </c>
      <c r="E110" s="215">
        <v>310342</v>
      </c>
      <c r="F110" s="207">
        <v>310342</v>
      </c>
      <c r="G110" s="210">
        <f t="shared" si="1"/>
        <v>100</v>
      </c>
    </row>
    <row r="111" spans="1:7" ht="75">
      <c r="A111" s="33"/>
      <c r="B111" s="47"/>
      <c r="C111" s="126">
        <v>2360</v>
      </c>
      <c r="D111" s="47" t="s">
        <v>106</v>
      </c>
      <c r="E111" s="215">
        <v>200</v>
      </c>
      <c r="F111" s="207">
        <v>195.85</v>
      </c>
      <c r="G111" s="210">
        <f t="shared" si="1"/>
        <v>97.925</v>
      </c>
    </row>
    <row r="112" spans="1:7" ht="105">
      <c r="A112" s="33"/>
      <c r="B112" s="47"/>
      <c r="C112" s="126">
        <v>6207</v>
      </c>
      <c r="D112" s="47" t="s">
        <v>281</v>
      </c>
      <c r="E112" s="215">
        <v>8925</v>
      </c>
      <c r="F112" s="207">
        <v>8925</v>
      </c>
      <c r="G112" s="210">
        <f t="shared" si="1"/>
        <v>100</v>
      </c>
    </row>
    <row r="113" spans="1:7" ht="105">
      <c r="A113" s="33"/>
      <c r="B113" s="47"/>
      <c r="C113" s="126">
        <v>6209</v>
      </c>
      <c r="D113" s="47" t="s">
        <v>281</v>
      </c>
      <c r="E113" s="215">
        <v>1575</v>
      </c>
      <c r="F113" s="207">
        <v>1575</v>
      </c>
      <c r="G113" s="210">
        <f t="shared" si="1"/>
        <v>100</v>
      </c>
    </row>
    <row r="114" spans="1:7" ht="94.5">
      <c r="A114" s="65"/>
      <c r="B114" s="129">
        <v>85212</v>
      </c>
      <c r="C114" s="130"/>
      <c r="D114" s="229" t="s">
        <v>282</v>
      </c>
      <c r="E114" s="250">
        <f>SUM(E115:E118)</f>
        <v>2006518</v>
      </c>
      <c r="F114" s="250">
        <f>SUM(F115:F118)</f>
        <v>2006739.3800000001</v>
      </c>
      <c r="G114" s="228">
        <f t="shared" si="1"/>
        <v>100.01103304331184</v>
      </c>
    </row>
    <row r="115" spans="1:7" ht="15.75">
      <c r="A115" s="147"/>
      <c r="B115" s="258"/>
      <c r="C115" s="257" t="s">
        <v>18</v>
      </c>
      <c r="D115" s="259" t="s">
        <v>68</v>
      </c>
      <c r="E115" s="260">
        <v>1000</v>
      </c>
      <c r="F115" s="242">
        <v>25</v>
      </c>
      <c r="G115" s="210">
        <f t="shared" si="1"/>
        <v>2.5</v>
      </c>
    </row>
    <row r="116" spans="1:7" ht="75">
      <c r="A116" s="33"/>
      <c r="B116" s="47"/>
      <c r="C116" s="126">
        <v>2010</v>
      </c>
      <c r="D116" s="47" t="s">
        <v>233</v>
      </c>
      <c r="E116" s="215">
        <v>1992668</v>
      </c>
      <c r="F116" s="207">
        <v>1990363.85</v>
      </c>
      <c r="G116" s="210">
        <f t="shared" si="1"/>
        <v>99.88436859527027</v>
      </c>
    </row>
    <row r="117" spans="1:7" ht="75">
      <c r="A117" s="33"/>
      <c r="B117" s="47"/>
      <c r="C117" s="126">
        <v>2360</v>
      </c>
      <c r="D117" s="47" t="s">
        <v>106</v>
      </c>
      <c r="E117" s="215">
        <v>6350</v>
      </c>
      <c r="F117" s="207">
        <v>9996.53</v>
      </c>
      <c r="G117" s="210">
        <f t="shared" si="1"/>
        <v>157.42566929133858</v>
      </c>
    </row>
    <row r="118" spans="1:7" ht="105">
      <c r="A118" s="33"/>
      <c r="B118" s="47"/>
      <c r="C118" s="126">
        <v>2910</v>
      </c>
      <c r="D118" s="47" t="s">
        <v>321</v>
      </c>
      <c r="E118" s="215">
        <v>6500</v>
      </c>
      <c r="F118" s="207">
        <v>6354</v>
      </c>
      <c r="G118" s="210">
        <f t="shared" si="1"/>
        <v>97.75384615384615</v>
      </c>
    </row>
    <row r="119" spans="1:7" ht="126">
      <c r="A119" s="65"/>
      <c r="B119" s="129">
        <v>85213</v>
      </c>
      <c r="C119" s="130"/>
      <c r="D119" s="132" t="s">
        <v>283</v>
      </c>
      <c r="E119" s="250">
        <f>SUM(E120:E121)</f>
        <v>8772</v>
      </c>
      <c r="F119" s="250">
        <f>SUM(F120:F121)</f>
        <v>8682.21</v>
      </c>
      <c r="G119" s="196">
        <f t="shared" si="1"/>
        <v>98.97640218878247</v>
      </c>
    </row>
    <row r="120" spans="1:7" ht="75">
      <c r="A120" s="33"/>
      <c r="B120" s="127"/>
      <c r="C120" s="127">
        <v>2010</v>
      </c>
      <c r="D120" s="47" t="s">
        <v>233</v>
      </c>
      <c r="E120" s="216">
        <v>4564</v>
      </c>
      <c r="F120" s="207">
        <v>4516.21</v>
      </c>
      <c r="G120" s="210">
        <f t="shared" si="1"/>
        <v>98.95289219982472</v>
      </c>
    </row>
    <row r="121" spans="1:7" ht="45">
      <c r="A121" s="33"/>
      <c r="B121" s="127"/>
      <c r="C121" s="127">
        <v>2030</v>
      </c>
      <c r="D121" s="47" t="s">
        <v>265</v>
      </c>
      <c r="E121" s="216">
        <v>4208</v>
      </c>
      <c r="F121" s="207">
        <v>4166</v>
      </c>
      <c r="G121" s="210">
        <f t="shared" si="1"/>
        <v>99.00190114068441</v>
      </c>
    </row>
    <row r="122" spans="1:7" ht="47.25">
      <c r="A122" s="65"/>
      <c r="B122" s="129">
        <v>85214</v>
      </c>
      <c r="C122" s="130"/>
      <c r="D122" s="132" t="s">
        <v>131</v>
      </c>
      <c r="E122" s="214">
        <f>SUM(E123:E123)</f>
        <v>25614</v>
      </c>
      <c r="F122" s="196">
        <f>SUM(F123:F123)</f>
        <v>25614</v>
      </c>
      <c r="G122" s="196">
        <f t="shared" si="1"/>
        <v>100</v>
      </c>
    </row>
    <row r="123" spans="1:7" ht="45">
      <c r="A123" s="115"/>
      <c r="B123" s="150"/>
      <c r="C123" s="151">
        <v>2030</v>
      </c>
      <c r="D123" s="47" t="s">
        <v>265</v>
      </c>
      <c r="E123" s="216">
        <v>25614</v>
      </c>
      <c r="F123" s="207">
        <v>25614</v>
      </c>
      <c r="G123" s="210">
        <f t="shared" si="1"/>
        <v>100</v>
      </c>
    </row>
    <row r="124" spans="1:7" ht="15.75">
      <c r="A124" s="230"/>
      <c r="B124" s="231">
        <v>85216</v>
      </c>
      <c r="C124" s="232"/>
      <c r="D124" s="132" t="s">
        <v>284</v>
      </c>
      <c r="E124" s="214">
        <f>SUM(E125)</f>
        <v>48487</v>
      </c>
      <c r="F124" s="228">
        <f>SUM(F125)</f>
        <v>48487</v>
      </c>
      <c r="G124" s="233">
        <f t="shared" si="1"/>
        <v>100</v>
      </c>
    </row>
    <row r="125" spans="1:7" ht="45">
      <c r="A125" s="115"/>
      <c r="B125" s="150"/>
      <c r="C125" s="151">
        <v>2030</v>
      </c>
      <c r="D125" s="47" t="s">
        <v>265</v>
      </c>
      <c r="E125" s="216">
        <v>48487</v>
      </c>
      <c r="F125" s="207">
        <v>48487</v>
      </c>
      <c r="G125" s="210">
        <f t="shared" si="1"/>
        <v>100</v>
      </c>
    </row>
    <row r="126" spans="1:7" ht="15.75">
      <c r="A126" s="152"/>
      <c r="B126" s="153">
        <v>85219</v>
      </c>
      <c r="C126" s="154"/>
      <c r="D126" s="155" t="s">
        <v>264</v>
      </c>
      <c r="E126" s="217">
        <f>SUM(E127:E129)</f>
        <v>221020.19</v>
      </c>
      <c r="F126" s="196">
        <f>SUM(F127:F129)</f>
        <v>218296.41</v>
      </c>
      <c r="G126" s="196">
        <f t="shared" si="1"/>
        <v>98.7676329479221</v>
      </c>
    </row>
    <row r="127" spans="1:7" ht="105">
      <c r="A127" s="192"/>
      <c r="B127" s="191"/>
      <c r="C127" s="164">
        <v>2007</v>
      </c>
      <c r="D127" s="148" t="s">
        <v>281</v>
      </c>
      <c r="E127" s="215">
        <v>112149.85</v>
      </c>
      <c r="F127" s="210">
        <v>109563.02</v>
      </c>
      <c r="G127" s="210">
        <f t="shared" si="1"/>
        <v>97.69341644237598</v>
      </c>
    </row>
    <row r="128" spans="1:7" ht="105">
      <c r="A128" s="192"/>
      <c r="B128" s="191"/>
      <c r="C128" s="164">
        <v>2009</v>
      </c>
      <c r="D128" s="148" t="s">
        <v>281</v>
      </c>
      <c r="E128" s="215">
        <v>5937.34</v>
      </c>
      <c r="F128" s="210">
        <v>5800.39</v>
      </c>
      <c r="G128" s="210">
        <f t="shared" si="1"/>
        <v>97.69341152772117</v>
      </c>
    </row>
    <row r="129" spans="1:7" ht="45">
      <c r="A129" s="115"/>
      <c r="B129" s="150"/>
      <c r="C129" s="151">
        <v>2030</v>
      </c>
      <c r="D129" s="47" t="s">
        <v>265</v>
      </c>
      <c r="E129" s="216">
        <v>102933</v>
      </c>
      <c r="F129" s="207">
        <v>102933</v>
      </c>
      <c r="G129" s="210">
        <f t="shared" si="1"/>
        <v>100</v>
      </c>
    </row>
    <row r="130" spans="1:7" ht="47.25">
      <c r="A130" s="119"/>
      <c r="B130" s="129">
        <v>85228</v>
      </c>
      <c r="C130" s="130"/>
      <c r="D130" s="132" t="s">
        <v>263</v>
      </c>
      <c r="E130" s="214">
        <f>SUM(E131)</f>
        <v>5000</v>
      </c>
      <c r="F130" s="196">
        <f>SUM(F131)</f>
        <v>2972.2</v>
      </c>
      <c r="G130" s="196">
        <f t="shared" si="1"/>
        <v>59.443999999999996</v>
      </c>
    </row>
    <row r="131" spans="1:7" ht="15.75">
      <c r="A131" s="147"/>
      <c r="B131" s="146"/>
      <c r="C131" s="149" t="s">
        <v>11</v>
      </c>
      <c r="D131" s="148" t="s">
        <v>104</v>
      </c>
      <c r="E131" s="215">
        <v>5000</v>
      </c>
      <c r="F131" s="207">
        <v>2972.2</v>
      </c>
      <c r="G131" s="210">
        <f t="shared" si="1"/>
        <v>59.443999999999996</v>
      </c>
    </row>
    <row r="132" spans="1:7" ht="15.75">
      <c r="A132" s="119"/>
      <c r="B132" s="157">
        <v>85295</v>
      </c>
      <c r="C132" s="158"/>
      <c r="D132" s="159" t="s">
        <v>142</v>
      </c>
      <c r="E132" s="218">
        <f>SUM(E133:E134)</f>
        <v>40235</v>
      </c>
      <c r="F132" s="218">
        <f>SUM(F133:F134)</f>
        <v>40135</v>
      </c>
      <c r="G132" s="196">
        <f t="shared" si="1"/>
        <v>99.75146017149248</v>
      </c>
    </row>
    <row r="133" spans="1:7" ht="75">
      <c r="A133" s="147"/>
      <c r="B133" s="126"/>
      <c r="C133" s="149" t="s">
        <v>232</v>
      </c>
      <c r="D133" s="47" t="s">
        <v>233</v>
      </c>
      <c r="E133" s="215">
        <v>15200</v>
      </c>
      <c r="F133" s="210">
        <v>15100</v>
      </c>
      <c r="G133" s="210">
        <f t="shared" si="1"/>
        <v>99.3421052631579</v>
      </c>
    </row>
    <row r="134" spans="1:7" ht="45">
      <c r="A134" s="147"/>
      <c r="B134" s="146"/>
      <c r="C134" s="149" t="s">
        <v>117</v>
      </c>
      <c r="D134" s="148" t="s">
        <v>265</v>
      </c>
      <c r="E134" s="215">
        <v>25035</v>
      </c>
      <c r="F134" s="207">
        <v>25035</v>
      </c>
      <c r="G134" s="210">
        <f t="shared" si="1"/>
        <v>100</v>
      </c>
    </row>
    <row r="135" spans="1:7" ht="28.5">
      <c r="A135" s="165">
        <v>854</v>
      </c>
      <c r="B135" s="166"/>
      <c r="C135" s="167"/>
      <c r="D135" s="168" t="s">
        <v>275</v>
      </c>
      <c r="E135" s="219">
        <f>SUM(E136)</f>
        <v>85726</v>
      </c>
      <c r="F135" s="220">
        <f>SUM(F136)</f>
        <v>81001</v>
      </c>
      <c r="G135" s="221">
        <f t="shared" si="1"/>
        <v>94.48825327205283</v>
      </c>
    </row>
    <row r="136" spans="1:7" ht="15.75">
      <c r="A136" s="119"/>
      <c r="B136" s="157">
        <v>85415</v>
      </c>
      <c r="C136" s="169"/>
      <c r="D136" s="155" t="s">
        <v>276</v>
      </c>
      <c r="E136" s="217">
        <f>SUM(E137)</f>
        <v>85726</v>
      </c>
      <c r="F136" s="196">
        <f>SUM(F137)</f>
        <v>81001</v>
      </c>
      <c r="G136" s="228">
        <f t="shared" si="1"/>
        <v>94.48825327205283</v>
      </c>
    </row>
    <row r="137" spans="1:7" ht="45">
      <c r="A137" s="147"/>
      <c r="B137" s="146"/>
      <c r="C137" s="149" t="s">
        <v>117</v>
      </c>
      <c r="D137" s="148" t="s">
        <v>265</v>
      </c>
      <c r="E137" s="215">
        <v>85726</v>
      </c>
      <c r="F137" s="207">
        <v>81001</v>
      </c>
      <c r="G137" s="242">
        <f t="shared" si="1"/>
        <v>94.48825327205283</v>
      </c>
    </row>
    <row r="138" spans="1:7" ht="28.5">
      <c r="A138" s="180">
        <v>900</v>
      </c>
      <c r="B138" s="180"/>
      <c r="C138" s="188"/>
      <c r="D138" s="189" t="s">
        <v>79</v>
      </c>
      <c r="E138" s="209">
        <f>SUM(E139,E143,E146,)</f>
        <v>1094465.08</v>
      </c>
      <c r="F138" s="209">
        <f>SUM(F139,F143,F146,)</f>
        <v>1095992.66</v>
      </c>
      <c r="G138" s="222">
        <f t="shared" si="1"/>
        <v>100.13957320593543</v>
      </c>
    </row>
    <row r="139" spans="1:7" ht="31.5">
      <c r="A139" s="31"/>
      <c r="B139" s="125" t="s">
        <v>226</v>
      </c>
      <c r="C139" s="125"/>
      <c r="D139" s="124" t="s">
        <v>80</v>
      </c>
      <c r="E139" s="195">
        <f>SUM(E140:E142)</f>
        <v>883960</v>
      </c>
      <c r="F139" s="196">
        <f>SUM(F140:F142)</f>
        <v>884663.24</v>
      </c>
      <c r="G139" s="196">
        <f t="shared" si="1"/>
        <v>100.07955563600164</v>
      </c>
    </row>
    <row r="140" spans="1:7" ht="15">
      <c r="A140" s="118"/>
      <c r="B140" s="118"/>
      <c r="C140" s="156" t="s">
        <v>11</v>
      </c>
      <c r="D140" s="117" t="s">
        <v>104</v>
      </c>
      <c r="E140" s="205">
        <v>84000</v>
      </c>
      <c r="F140" s="207">
        <v>84392.09</v>
      </c>
      <c r="G140" s="210">
        <f t="shared" si="1"/>
        <v>100.4667738095238</v>
      </c>
    </row>
    <row r="141" spans="1:7" ht="21" customHeight="1">
      <c r="A141" s="182"/>
      <c r="B141" s="182"/>
      <c r="C141" s="172" t="s">
        <v>18</v>
      </c>
      <c r="D141" s="30" t="s">
        <v>68</v>
      </c>
      <c r="E141" s="197">
        <v>1400</v>
      </c>
      <c r="F141" s="207">
        <v>1711.09</v>
      </c>
      <c r="G141" s="210">
        <f t="shared" si="1"/>
        <v>122.22071428571428</v>
      </c>
    </row>
    <row r="142" spans="1:7" ht="92.25" customHeight="1">
      <c r="A142" s="182"/>
      <c r="B142" s="182"/>
      <c r="C142" s="172" t="s">
        <v>309</v>
      </c>
      <c r="D142" s="30" t="s">
        <v>281</v>
      </c>
      <c r="E142" s="197">
        <v>798560</v>
      </c>
      <c r="F142" s="207">
        <v>798560.06</v>
      </c>
      <c r="G142" s="210">
        <f t="shared" si="1"/>
        <v>100.00000751352435</v>
      </c>
    </row>
    <row r="143" spans="1:7" ht="22.5" customHeight="1">
      <c r="A143" s="124"/>
      <c r="B143" s="245">
        <v>90002</v>
      </c>
      <c r="C143" s="125"/>
      <c r="D143" s="124" t="s">
        <v>310</v>
      </c>
      <c r="E143" s="195">
        <f>SUM(E144:E145)</f>
        <v>185505.08</v>
      </c>
      <c r="F143" s="195">
        <f>SUM(F144:F145)</f>
        <v>185995.28999999998</v>
      </c>
      <c r="G143" s="228">
        <f t="shared" si="1"/>
        <v>100.26425691415027</v>
      </c>
    </row>
    <row r="144" spans="1:7" ht="92.25" customHeight="1">
      <c r="A144" s="182"/>
      <c r="B144" s="182"/>
      <c r="C144" s="172" t="s">
        <v>308</v>
      </c>
      <c r="D144" s="30" t="s">
        <v>281</v>
      </c>
      <c r="E144" s="197">
        <v>2505.08</v>
      </c>
      <c r="F144" s="207">
        <v>2505.08</v>
      </c>
      <c r="G144" s="210">
        <f t="shared" si="1"/>
        <v>100</v>
      </c>
    </row>
    <row r="145" spans="1:7" ht="92.25" customHeight="1">
      <c r="A145" s="182"/>
      <c r="B145" s="182"/>
      <c r="C145" s="172" t="s">
        <v>309</v>
      </c>
      <c r="D145" s="30" t="s">
        <v>281</v>
      </c>
      <c r="E145" s="197">
        <v>183000</v>
      </c>
      <c r="F145" s="207">
        <v>183490.21</v>
      </c>
      <c r="G145" s="210">
        <f t="shared" si="1"/>
        <v>100.26787431693988</v>
      </c>
    </row>
    <row r="146" spans="1:7" ht="51" customHeight="1">
      <c r="A146" s="124"/>
      <c r="B146" s="245">
        <v>90019</v>
      </c>
      <c r="C146" s="125"/>
      <c r="D146" s="124" t="s">
        <v>311</v>
      </c>
      <c r="E146" s="195">
        <f>SUM(E147)</f>
        <v>25000</v>
      </c>
      <c r="F146" s="195">
        <f>SUM(F147)</f>
        <v>25334.13</v>
      </c>
      <c r="G146" s="228">
        <f t="shared" si="1"/>
        <v>101.33652</v>
      </c>
    </row>
    <row r="147" spans="1:7" ht="24" customHeight="1">
      <c r="A147" s="182"/>
      <c r="B147" s="182"/>
      <c r="C147" s="172" t="s">
        <v>107</v>
      </c>
      <c r="D147" s="30" t="s">
        <v>108</v>
      </c>
      <c r="E147" s="197">
        <v>25000</v>
      </c>
      <c r="F147" s="207">
        <v>25334.13</v>
      </c>
      <c r="G147" s="210">
        <f t="shared" si="1"/>
        <v>101.33652</v>
      </c>
    </row>
    <row r="148" spans="1:7" ht="37.5" customHeight="1">
      <c r="A148" s="139">
        <v>921</v>
      </c>
      <c r="B148" s="139"/>
      <c r="C148" s="142"/>
      <c r="D148" s="170" t="s">
        <v>277</v>
      </c>
      <c r="E148" s="206">
        <f>SUM(E149,E151,)</f>
        <v>256093</v>
      </c>
      <c r="F148" s="223">
        <f>SUM(F149,F151,)</f>
        <v>256467</v>
      </c>
      <c r="G148" s="223">
        <f t="shared" si="1"/>
        <v>100.14604069615336</v>
      </c>
    </row>
    <row r="149" spans="1:7" ht="30.75" customHeight="1">
      <c r="A149" s="234"/>
      <c r="B149" s="234">
        <v>92109</v>
      </c>
      <c r="C149" s="226"/>
      <c r="D149" s="235" t="s">
        <v>287</v>
      </c>
      <c r="E149" s="227">
        <f>SUM(E150)</f>
        <v>256093</v>
      </c>
      <c r="F149" s="236">
        <f>SUM(F150)</f>
        <v>256093</v>
      </c>
      <c r="G149" s="236">
        <f t="shared" si="1"/>
        <v>100</v>
      </c>
    </row>
    <row r="150" spans="1:7" ht="90.75" customHeight="1">
      <c r="A150" s="171"/>
      <c r="B150" s="171"/>
      <c r="C150" s="156" t="s">
        <v>309</v>
      </c>
      <c r="D150" s="77" t="s">
        <v>281</v>
      </c>
      <c r="E150" s="205">
        <v>256093</v>
      </c>
      <c r="F150" s="237">
        <v>256093</v>
      </c>
      <c r="G150" s="237">
        <f t="shared" si="1"/>
        <v>100</v>
      </c>
    </row>
    <row r="151" spans="1:7" ht="21" customHeight="1">
      <c r="A151" s="186"/>
      <c r="B151" s="141">
        <v>92195</v>
      </c>
      <c r="C151" s="128"/>
      <c r="D151" s="122" t="s">
        <v>142</v>
      </c>
      <c r="E151" s="204">
        <f>SUM(E152,)</f>
        <v>0</v>
      </c>
      <c r="F151" s="196">
        <f>SUM(F152)</f>
        <v>374</v>
      </c>
      <c r="G151" s="253"/>
    </row>
    <row r="152" spans="1:7" ht="31.5" customHeight="1">
      <c r="A152" s="190"/>
      <c r="B152" s="171"/>
      <c r="C152" s="156" t="s">
        <v>81</v>
      </c>
      <c r="D152" s="117" t="s">
        <v>278</v>
      </c>
      <c r="E152" s="205"/>
      <c r="F152" s="210">
        <v>374</v>
      </c>
      <c r="G152" s="237"/>
    </row>
    <row r="153" spans="1:7" ht="31.5" customHeight="1">
      <c r="A153" s="251">
        <v>926</v>
      </c>
      <c r="B153" s="251"/>
      <c r="C153" s="175"/>
      <c r="D153" s="140" t="s">
        <v>312</v>
      </c>
      <c r="E153" s="193">
        <f>SUM(E154,E157,)</f>
        <v>1158609</v>
      </c>
      <c r="F153" s="193">
        <f>SUM(F154,F157,)</f>
        <v>833334</v>
      </c>
      <c r="G153" s="254">
        <f t="shared" si="1"/>
        <v>71.9253863900591</v>
      </c>
    </row>
    <row r="154" spans="1:7" ht="31.5" customHeight="1">
      <c r="A154" s="245"/>
      <c r="B154" s="245">
        <v>92601</v>
      </c>
      <c r="C154" s="125"/>
      <c r="D154" s="124" t="s">
        <v>313</v>
      </c>
      <c r="E154" s="195">
        <f>SUM(E155:E156)</f>
        <v>825275</v>
      </c>
      <c r="F154" s="195">
        <f>SUM(F155:F156)</f>
        <v>500000</v>
      </c>
      <c r="G154" s="253">
        <f t="shared" si="1"/>
        <v>60.5858653176214</v>
      </c>
    </row>
    <row r="155" spans="1:7" ht="95.25" customHeight="1">
      <c r="A155" s="252"/>
      <c r="B155" s="171"/>
      <c r="C155" s="156" t="s">
        <v>309</v>
      </c>
      <c r="D155" s="117" t="s">
        <v>281</v>
      </c>
      <c r="E155" s="205">
        <v>325275</v>
      </c>
      <c r="F155" s="210"/>
      <c r="G155" s="237">
        <f t="shared" si="1"/>
        <v>0</v>
      </c>
    </row>
    <row r="156" spans="1:7" ht="63.75" customHeight="1">
      <c r="A156" s="246"/>
      <c r="B156" s="246"/>
      <c r="C156" s="172" t="s">
        <v>292</v>
      </c>
      <c r="D156" s="30" t="s">
        <v>294</v>
      </c>
      <c r="E156" s="197">
        <v>500000</v>
      </c>
      <c r="F156" s="207">
        <v>500000</v>
      </c>
      <c r="G156" s="237">
        <f t="shared" si="1"/>
        <v>100</v>
      </c>
    </row>
    <row r="157" spans="1:7" ht="25.5" customHeight="1">
      <c r="A157" s="245"/>
      <c r="B157" s="245">
        <v>92695</v>
      </c>
      <c r="C157" s="125"/>
      <c r="D157" s="124" t="s">
        <v>142</v>
      </c>
      <c r="E157" s="195">
        <f>SUM(E158,)</f>
        <v>333334</v>
      </c>
      <c r="F157" s="195">
        <f>SUM(F158,)</f>
        <v>333334</v>
      </c>
      <c r="G157" s="253">
        <f t="shared" si="1"/>
        <v>100</v>
      </c>
    </row>
    <row r="158" spans="1:7" ht="96" customHeight="1">
      <c r="A158" s="246"/>
      <c r="B158" s="246"/>
      <c r="C158" s="172" t="s">
        <v>291</v>
      </c>
      <c r="D158" s="117" t="s">
        <v>293</v>
      </c>
      <c r="E158" s="197">
        <v>333334</v>
      </c>
      <c r="F158" s="256">
        <v>333334</v>
      </c>
      <c r="G158" s="237">
        <f t="shared" si="1"/>
        <v>100</v>
      </c>
    </row>
    <row r="159" spans="1:7" ht="19.5" customHeight="1">
      <c r="A159" s="275" t="s">
        <v>83</v>
      </c>
      <c r="B159" s="275"/>
      <c r="C159" s="275"/>
      <c r="D159" s="275"/>
      <c r="E159" s="224">
        <f>SUM(E7,E11,E19,E25,E32,E42,E47,E50,E77,E90,E103,E106,E135,E138,E148,E153,)</f>
        <v>19186956.77</v>
      </c>
      <c r="F159" s="224">
        <f>SUM(F7,F11,F19,F25,F32,F42,F47,F50,F77,F90,F103,F106,F135,F138,F148,F153,)</f>
        <v>18803611.689999998</v>
      </c>
      <c r="G159" s="225">
        <f t="shared" si="1"/>
        <v>98.00205376707063</v>
      </c>
    </row>
    <row r="160" spans="1:7" ht="12.75" customHeight="1">
      <c r="A160" s="274"/>
      <c r="B160" s="274"/>
      <c r="C160" s="262"/>
      <c r="D160" s="262"/>
      <c r="E160" s="17"/>
      <c r="F160" s="238"/>
      <c r="G160" s="238"/>
    </row>
    <row r="161" ht="12.75">
      <c r="E161" s="17"/>
    </row>
  </sheetData>
  <sheetProtection/>
  <mergeCells count="4">
    <mergeCell ref="A3:E3"/>
    <mergeCell ref="A34:A35"/>
    <mergeCell ref="A160:D160"/>
    <mergeCell ref="A159:D159"/>
  </mergeCells>
  <printOptions/>
  <pageMargins left="0.7874015748031497" right="0.7874015748031497" top="0.787401574803149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Header xml:space="preserve">&amp;RZałącznik Nr 1 </oddHeader>
    <oddFooter>&amp;CStrona &amp;P</oddFooter>
  </headerFooter>
  <rowBreaks count="9" manualBreakCount="9">
    <brk id="24" max="6" man="1"/>
    <brk id="41" max="6" man="1"/>
    <brk id="52" max="6" man="1"/>
    <brk id="76" max="6" man="1"/>
    <brk id="102" max="6" man="1"/>
    <brk id="113" max="6" man="1"/>
    <brk id="125" max="6" man="1"/>
    <brk id="137" max="6" man="1"/>
    <brk id="15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49">
      <selection activeCell="D2" sqref="D2"/>
    </sheetView>
  </sheetViews>
  <sheetFormatPr defaultColWidth="9.00390625" defaultRowHeight="12.75"/>
  <cols>
    <col min="1" max="2" width="6.875" style="0" customWidth="1"/>
    <col min="3" max="3" width="44.25390625" style="0" customWidth="1"/>
    <col min="4" max="4" width="15.00390625" style="0" customWidth="1"/>
    <col min="5" max="5" width="14.125" style="0" customWidth="1"/>
    <col min="6" max="6" width="13.375" style="0" customWidth="1"/>
  </cols>
  <sheetData>
    <row r="1" spans="1:6" ht="55.5" customHeight="1">
      <c r="A1" s="80"/>
      <c r="B1" s="69"/>
      <c r="C1" s="69"/>
      <c r="D1" s="261" t="s">
        <v>210</v>
      </c>
      <c r="E1" s="262"/>
      <c r="F1" s="262"/>
    </row>
    <row r="2" spans="1:6" ht="15">
      <c r="A2" s="80"/>
      <c r="B2" s="79"/>
      <c r="C2" s="79"/>
      <c r="D2" s="79"/>
      <c r="E2" s="79"/>
      <c r="F2" s="79"/>
    </row>
    <row r="3" spans="1:6" ht="15">
      <c r="A3" s="265" t="s">
        <v>186</v>
      </c>
      <c r="B3" s="292"/>
      <c r="C3" s="292"/>
      <c r="D3" s="292"/>
      <c r="E3" s="292"/>
      <c r="F3" s="79"/>
    </row>
    <row r="4" spans="1:6" ht="15">
      <c r="A4" s="265" t="s">
        <v>187</v>
      </c>
      <c r="B4" s="292"/>
      <c r="C4" s="292"/>
      <c r="D4" s="292"/>
      <c r="E4" s="292"/>
      <c r="F4" s="79"/>
    </row>
    <row r="5" spans="1:6" ht="15">
      <c r="A5" s="265" t="s">
        <v>188</v>
      </c>
      <c r="B5" s="292"/>
      <c r="C5" s="292"/>
      <c r="D5" s="292"/>
      <c r="E5" s="292"/>
      <c r="F5" s="79"/>
    </row>
    <row r="6" spans="1:6" ht="15">
      <c r="A6" s="81"/>
      <c r="B6" s="79"/>
      <c r="C6" s="79"/>
      <c r="D6" s="79"/>
      <c r="E6" s="79"/>
      <c r="F6" s="79"/>
    </row>
    <row r="7" spans="1:6" ht="15">
      <c r="A7" s="25" t="s">
        <v>189</v>
      </c>
      <c r="B7" s="293" t="s">
        <v>190</v>
      </c>
      <c r="C7" s="293" t="s">
        <v>191</v>
      </c>
      <c r="D7" s="294" t="s">
        <v>192</v>
      </c>
      <c r="E7" s="294" t="s">
        <v>193</v>
      </c>
      <c r="F7" s="276" t="s">
        <v>158</v>
      </c>
    </row>
    <row r="8" spans="1:6" ht="15">
      <c r="A8" s="25" t="s">
        <v>194</v>
      </c>
      <c r="B8" s="293"/>
      <c r="C8" s="293"/>
      <c r="D8" s="295"/>
      <c r="E8" s="294"/>
      <c r="F8" s="277"/>
    </row>
    <row r="9" spans="1:6" ht="15">
      <c r="A9" s="27">
        <v>750</v>
      </c>
      <c r="B9" s="34"/>
      <c r="C9" s="27" t="s">
        <v>23</v>
      </c>
      <c r="D9" s="106">
        <f>D10</f>
        <v>81800</v>
      </c>
      <c r="E9" s="106">
        <f>E10</f>
        <v>81800</v>
      </c>
      <c r="F9" s="51" t="s">
        <v>159</v>
      </c>
    </row>
    <row r="10" spans="1:6" ht="15">
      <c r="A10" s="86">
        <v>75011</v>
      </c>
      <c r="B10" s="87"/>
      <c r="C10" s="87" t="s">
        <v>24</v>
      </c>
      <c r="D10" s="88">
        <f>D11</f>
        <v>81800</v>
      </c>
      <c r="E10" s="88">
        <f>E12</f>
        <v>81800</v>
      </c>
      <c r="F10" s="88"/>
    </row>
    <row r="11" spans="1:6" ht="60">
      <c r="A11" s="67"/>
      <c r="B11" s="89">
        <v>2010</v>
      </c>
      <c r="C11" s="89" t="s">
        <v>25</v>
      </c>
      <c r="D11" s="24">
        <v>81800</v>
      </c>
      <c r="E11" s="24"/>
      <c r="F11" s="24"/>
    </row>
    <row r="12" spans="1:6" ht="15">
      <c r="A12" s="67"/>
      <c r="B12" s="6">
        <v>4010</v>
      </c>
      <c r="C12" s="3" t="s">
        <v>91</v>
      </c>
      <c r="D12" s="90"/>
      <c r="E12" s="24">
        <v>81800</v>
      </c>
      <c r="F12" s="24"/>
    </row>
    <row r="13" spans="1:6" ht="57">
      <c r="A13" s="82">
        <v>751</v>
      </c>
      <c r="B13" s="83"/>
      <c r="C13" s="84" t="s">
        <v>29</v>
      </c>
      <c r="D13" s="85">
        <f>D14</f>
        <v>1330</v>
      </c>
      <c r="E13" s="85">
        <f>E14</f>
        <v>1330</v>
      </c>
      <c r="F13" s="51" t="s">
        <v>159</v>
      </c>
    </row>
    <row r="14" spans="1:6" ht="30">
      <c r="A14" s="86">
        <v>75101</v>
      </c>
      <c r="B14" s="87"/>
      <c r="C14" s="87" t="s">
        <v>30</v>
      </c>
      <c r="D14" s="88">
        <f>D15</f>
        <v>1330</v>
      </c>
      <c r="E14" s="88">
        <f>E16+E17+E18+E19</f>
        <v>1330</v>
      </c>
      <c r="F14" s="88"/>
    </row>
    <row r="15" spans="1:6" ht="60">
      <c r="A15" s="67"/>
      <c r="B15" s="89">
        <v>2010</v>
      </c>
      <c r="C15" s="89" t="s">
        <v>25</v>
      </c>
      <c r="D15" s="24">
        <v>1330</v>
      </c>
      <c r="E15" s="24"/>
      <c r="F15" s="24"/>
    </row>
    <row r="16" spans="1:6" ht="15">
      <c r="A16" s="67"/>
      <c r="B16" s="6" t="s">
        <v>133</v>
      </c>
      <c r="C16" s="3" t="s">
        <v>134</v>
      </c>
      <c r="D16" s="46"/>
      <c r="E16" s="46">
        <v>585</v>
      </c>
      <c r="F16" s="24"/>
    </row>
    <row r="17" spans="1:6" ht="15">
      <c r="A17" s="67"/>
      <c r="B17" s="6">
        <v>4110</v>
      </c>
      <c r="C17" s="3" t="s">
        <v>93</v>
      </c>
      <c r="D17" s="46"/>
      <c r="E17" s="46">
        <v>100</v>
      </c>
      <c r="F17" s="24"/>
    </row>
    <row r="18" spans="1:6" ht="15">
      <c r="A18" s="67"/>
      <c r="B18" s="6">
        <v>4120</v>
      </c>
      <c r="C18" s="3" t="s">
        <v>132</v>
      </c>
      <c r="D18" s="46"/>
      <c r="E18" s="46">
        <v>15</v>
      </c>
      <c r="F18" s="24"/>
    </row>
    <row r="19" spans="1:6" ht="15">
      <c r="A19" s="67"/>
      <c r="B19" s="6">
        <v>4210</v>
      </c>
      <c r="C19" s="3" t="s">
        <v>90</v>
      </c>
      <c r="D19" s="46"/>
      <c r="E19" s="46">
        <v>630</v>
      </c>
      <c r="F19" s="24"/>
    </row>
    <row r="20" spans="1:6" ht="14.25">
      <c r="A20" s="91" t="s">
        <v>125</v>
      </c>
      <c r="B20" s="92"/>
      <c r="C20" s="93" t="s">
        <v>126</v>
      </c>
      <c r="D20" s="94">
        <f>SUM(D21)</f>
        <v>200</v>
      </c>
      <c r="E20" s="94">
        <f>SUM(E21)</f>
        <v>200</v>
      </c>
      <c r="F20" s="51" t="s">
        <v>159</v>
      </c>
    </row>
    <row r="21" spans="1:6" ht="15">
      <c r="A21" s="95" t="s">
        <v>127</v>
      </c>
      <c r="B21" s="96"/>
      <c r="C21" s="97" t="s">
        <v>128</v>
      </c>
      <c r="D21" s="98">
        <f>SUM(D22)</f>
        <v>200</v>
      </c>
      <c r="E21" s="98">
        <f>E23</f>
        <v>200</v>
      </c>
      <c r="F21" s="88"/>
    </row>
    <row r="22" spans="1:6" ht="60">
      <c r="A22" s="282"/>
      <c r="B22" s="99">
        <v>2010</v>
      </c>
      <c r="C22" s="100" t="s">
        <v>25</v>
      </c>
      <c r="D22" s="101">
        <v>200</v>
      </c>
      <c r="E22" s="24"/>
      <c r="F22" s="24"/>
    </row>
    <row r="23" spans="1:6" ht="15">
      <c r="A23" s="283"/>
      <c r="B23" s="6" t="s">
        <v>100</v>
      </c>
      <c r="C23" s="3" t="s">
        <v>95</v>
      </c>
      <c r="D23" s="90"/>
      <c r="E23" s="24">
        <v>200</v>
      </c>
      <c r="F23" s="24"/>
    </row>
    <row r="24" spans="1:6" ht="28.5">
      <c r="A24" s="82">
        <v>754</v>
      </c>
      <c r="B24" s="83"/>
      <c r="C24" s="84" t="s">
        <v>31</v>
      </c>
      <c r="D24" s="85">
        <f>D25</f>
        <v>250</v>
      </c>
      <c r="E24" s="85">
        <f>E25</f>
        <v>250</v>
      </c>
      <c r="F24" s="51" t="s">
        <v>159</v>
      </c>
    </row>
    <row r="25" spans="1:6" ht="15">
      <c r="A25" s="86">
        <v>75414</v>
      </c>
      <c r="B25" s="87"/>
      <c r="C25" s="87" t="s">
        <v>32</v>
      </c>
      <c r="D25" s="88">
        <f>D26</f>
        <v>250</v>
      </c>
      <c r="E25" s="88">
        <f>E27</f>
        <v>250</v>
      </c>
      <c r="F25" s="88"/>
    </row>
    <row r="26" spans="1:6" ht="60">
      <c r="A26" s="284"/>
      <c r="B26" s="89">
        <v>2010</v>
      </c>
      <c r="C26" s="89" t="s">
        <v>25</v>
      </c>
      <c r="D26" s="90">
        <v>250</v>
      </c>
      <c r="E26" s="90"/>
      <c r="F26" s="24"/>
    </row>
    <row r="27" spans="1:6" ht="15">
      <c r="A27" s="285"/>
      <c r="B27" s="6">
        <v>4210</v>
      </c>
      <c r="C27" s="3" t="s">
        <v>90</v>
      </c>
      <c r="D27" s="90"/>
      <c r="E27" s="90">
        <v>250</v>
      </c>
      <c r="F27" s="24"/>
    </row>
    <row r="28" spans="1:6" ht="33" customHeight="1">
      <c r="A28" s="82">
        <v>852</v>
      </c>
      <c r="B28" s="83"/>
      <c r="C28" s="84" t="s">
        <v>195</v>
      </c>
      <c r="D28" s="85">
        <f>D29+D44+D47</f>
        <v>4817040</v>
      </c>
      <c r="E28" s="85">
        <f>E29+E44+E47</f>
        <v>4817040</v>
      </c>
      <c r="F28" s="51" t="s">
        <v>182</v>
      </c>
    </row>
    <row r="29" spans="1:6" ht="45">
      <c r="A29" s="86">
        <v>85212</v>
      </c>
      <c r="B29" s="87"/>
      <c r="C29" s="21" t="s">
        <v>143</v>
      </c>
      <c r="D29" s="88">
        <f>D30</f>
        <v>4735630</v>
      </c>
      <c r="E29" s="88">
        <f>E31+E32+E33+E34+E37+E38+E39+E40+E41+E42+E43</f>
        <v>4735630</v>
      </c>
      <c r="F29" s="88"/>
    </row>
    <row r="30" spans="1:6" ht="60">
      <c r="A30" s="286"/>
      <c r="B30" s="89">
        <v>2010</v>
      </c>
      <c r="C30" s="89" t="s">
        <v>25</v>
      </c>
      <c r="D30" s="102">
        <v>4735630</v>
      </c>
      <c r="E30" s="103"/>
      <c r="F30" s="24"/>
    </row>
    <row r="31" spans="1:6" ht="15">
      <c r="A31" s="287"/>
      <c r="B31" s="75">
        <v>3110</v>
      </c>
      <c r="C31" s="47" t="s">
        <v>135</v>
      </c>
      <c r="D31" s="48"/>
      <c r="E31" s="48">
        <v>4559735</v>
      </c>
      <c r="F31" s="24"/>
    </row>
    <row r="32" spans="1:6" ht="15">
      <c r="A32" s="287"/>
      <c r="B32" s="75">
        <v>4010</v>
      </c>
      <c r="C32" s="47" t="s">
        <v>91</v>
      </c>
      <c r="D32" s="48"/>
      <c r="E32" s="48">
        <f>54928+395</f>
        <v>55323</v>
      </c>
      <c r="F32" s="24"/>
    </row>
    <row r="33" spans="1:6" ht="15">
      <c r="A33" s="288"/>
      <c r="B33" s="76">
        <v>4040</v>
      </c>
      <c r="C33" s="47" t="s">
        <v>92</v>
      </c>
      <c r="D33" s="48"/>
      <c r="E33" s="48">
        <f>3410-395</f>
        <v>3015</v>
      </c>
      <c r="F33" s="24"/>
    </row>
    <row r="34" spans="1:6" ht="15">
      <c r="A34" s="68"/>
      <c r="B34" s="75">
        <v>4110</v>
      </c>
      <c r="C34" s="47" t="s">
        <v>93</v>
      </c>
      <c r="D34" s="49"/>
      <c r="E34" s="49">
        <f>E35+E36</f>
        <v>44461</v>
      </c>
      <c r="F34" s="24"/>
    </row>
    <row r="35" spans="1:6" ht="15">
      <c r="A35" s="68"/>
      <c r="B35" s="290"/>
      <c r="C35" s="47" t="s">
        <v>136</v>
      </c>
      <c r="D35" s="48"/>
      <c r="E35" s="48">
        <v>10635</v>
      </c>
      <c r="F35" s="24"/>
    </row>
    <row r="36" spans="1:6" ht="15">
      <c r="A36" s="68"/>
      <c r="B36" s="291"/>
      <c r="C36" s="47" t="s">
        <v>137</v>
      </c>
      <c r="D36" s="48"/>
      <c r="E36" s="48">
        <v>33826</v>
      </c>
      <c r="F36" s="24"/>
    </row>
    <row r="37" spans="1:6" ht="15">
      <c r="A37" s="68"/>
      <c r="B37" s="75">
        <v>4120</v>
      </c>
      <c r="C37" s="47" t="s">
        <v>94</v>
      </c>
      <c r="D37" s="48"/>
      <c r="E37" s="48">
        <v>1346</v>
      </c>
      <c r="F37" s="24"/>
    </row>
    <row r="38" spans="1:6" ht="15">
      <c r="A38" s="68"/>
      <c r="B38" s="77">
        <v>4210</v>
      </c>
      <c r="C38" s="30" t="s">
        <v>90</v>
      </c>
      <c r="D38" s="48"/>
      <c r="E38" s="48">
        <v>38840</v>
      </c>
      <c r="F38" s="24"/>
    </row>
    <row r="39" spans="1:6" ht="15">
      <c r="A39" s="68"/>
      <c r="B39" s="73">
        <v>4280</v>
      </c>
      <c r="C39" s="74" t="s">
        <v>185</v>
      </c>
      <c r="D39" s="48"/>
      <c r="E39" s="48">
        <v>200</v>
      </c>
      <c r="F39" s="24"/>
    </row>
    <row r="40" spans="1:6" ht="15">
      <c r="A40" s="68"/>
      <c r="B40" s="77">
        <v>4300</v>
      </c>
      <c r="C40" s="30" t="s">
        <v>98</v>
      </c>
      <c r="D40" s="48"/>
      <c r="E40" s="48">
        <v>29200</v>
      </c>
      <c r="F40" s="24"/>
    </row>
    <row r="41" spans="1:6" ht="15">
      <c r="A41" s="68"/>
      <c r="B41" s="72">
        <v>4410</v>
      </c>
      <c r="C41" s="30" t="s">
        <v>96</v>
      </c>
      <c r="D41" s="48"/>
      <c r="E41" s="48">
        <v>510</v>
      </c>
      <c r="F41" s="24"/>
    </row>
    <row r="42" spans="1:6" ht="15">
      <c r="A42" s="68"/>
      <c r="B42" s="76">
        <v>4440</v>
      </c>
      <c r="C42" s="47" t="s">
        <v>97</v>
      </c>
      <c r="D42" s="48"/>
      <c r="E42" s="48">
        <v>2400</v>
      </c>
      <c r="F42" s="24"/>
    </row>
    <row r="43" spans="1:6" ht="30">
      <c r="A43" s="68"/>
      <c r="B43" s="71">
        <v>4700</v>
      </c>
      <c r="C43" s="70" t="s">
        <v>184</v>
      </c>
      <c r="D43" s="48"/>
      <c r="E43" s="48">
        <v>600</v>
      </c>
      <c r="F43" s="24"/>
    </row>
    <row r="44" spans="1:6" ht="60">
      <c r="A44" s="86">
        <v>85213</v>
      </c>
      <c r="B44" s="87"/>
      <c r="C44" s="87" t="s">
        <v>116</v>
      </c>
      <c r="D44" s="88">
        <f>D45</f>
        <v>8730</v>
      </c>
      <c r="E44" s="88">
        <f>E46</f>
        <v>8730</v>
      </c>
      <c r="F44" s="88"/>
    </row>
    <row r="45" spans="1:6" ht="60">
      <c r="A45" s="284"/>
      <c r="B45" s="89">
        <v>2010</v>
      </c>
      <c r="C45" s="89" t="s">
        <v>25</v>
      </c>
      <c r="D45" s="24">
        <v>8730</v>
      </c>
      <c r="E45" s="24"/>
      <c r="F45" s="24"/>
    </row>
    <row r="46" spans="1:6" ht="15">
      <c r="A46" s="289"/>
      <c r="B46" s="78">
        <v>4130</v>
      </c>
      <c r="C46" s="47" t="s">
        <v>138</v>
      </c>
      <c r="D46" s="90"/>
      <c r="E46" s="24">
        <v>8730</v>
      </c>
      <c r="F46" s="24"/>
    </row>
    <row r="47" spans="1:6" ht="30">
      <c r="A47" s="26">
        <v>85214</v>
      </c>
      <c r="B47" s="87"/>
      <c r="C47" s="97" t="s">
        <v>131</v>
      </c>
      <c r="D47" s="88">
        <f>D48</f>
        <v>72680</v>
      </c>
      <c r="E47" s="88">
        <f>E49</f>
        <v>72680</v>
      </c>
      <c r="F47" s="88"/>
    </row>
    <row r="48" spans="1:6" ht="60">
      <c r="A48" s="284"/>
      <c r="B48" s="89">
        <v>2010</v>
      </c>
      <c r="C48" s="89" t="s">
        <v>25</v>
      </c>
      <c r="D48" s="24">
        <v>72680</v>
      </c>
      <c r="E48" s="24"/>
      <c r="F48" s="24"/>
    </row>
    <row r="49" spans="1:6" ht="15">
      <c r="A49" s="289"/>
      <c r="B49" s="89">
        <v>3110</v>
      </c>
      <c r="C49" s="47" t="s">
        <v>135</v>
      </c>
      <c r="D49" s="90"/>
      <c r="E49" s="24">
        <v>72680</v>
      </c>
      <c r="F49" s="24"/>
    </row>
    <row r="50" spans="1:6" ht="15">
      <c r="A50" s="278" t="s">
        <v>196</v>
      </c>
      <c r="B50" s="279"/>
      <c r="C50" s="280"/>
      <c r="D50" s="104">
        <f>D28+D24+D20+D13+D9</f>
        <v>4900620</v>
      </c>
      <c r="E50" s="104">
        <f>E9+E13+E20+E24+E28</f>
        <v>4900620</v>
      </c>
      <c r="F50" s="24"/>
    </row>
    <row r="51" spans="1:6" ht="15">
      <c r="A51" s="80"/>
      <c r="B51" s="79"/>
      <c r="C51" s="79"/>
      <c r="D51" s="79"/>
      <c r="E51" s="79"/>
      <c r="F51" s="79"/>
    </row>
    <row r="52" spans="1:6" ht="15">
      <c r="A52" s="80"/>
      <c r="B52" s="79"/>
      <c r="C52" s="79"/>
      <c r="D52" s="79"/>
      <c r="E52" s="79"/>
      <c r="F52" s="79"/>
    </row>
    <row r="53" spans="1:6" ht="15">
      <c r="A53" s="80"/>
      <c r="B53" s="79"/>
      <c r="C53" s="79"/>
      <c r="D53" s="79"/>
      <c r="E53" s="79"/>
      <c r="F53" s="79"/>
    </row>
    <row r="54" spans="1:6" ht="15">
      <c r="A54" s="265" t="s">
        <v>209</v>
      </c>
      <c r="B54" s="281"/>
      <c r="C54" s="281"/>
      <c r="D54" s="281"/>
      <c r="E54" s="281"/>
      <c r="F54" s="281"/>
    </row>
    <row r="55" spans="1:6" ht="15">
      <c r="A55" s="265" t="s">
        <v>197</v>
      </c>
      <c r="B55" s="281"/>
      <c r="C55" s="281"/>
      <c r="D55" s="281"/>
      <c r="E55" s="281"/>
      <c r="F55" s="281"/>
    </row>
    <row r="56" spans="1:6" ht="15">
      <c r="A56" s="50"/>
      <c r="B56" s="79"/>
      <c r="C56" s="79"/>
      <c r="D56" s="79"/>
      <c r="E56" s="79"/>
      <c r="F56" s="79"/>
    </row>
    <row r="57" spans="1:6" ht="30">
      <c r="A57" s="19" t="s">
        <v>0</v>
      </c>
      <c r="B57" s="23" t="s">
        <v>1</v>
      </c>
      <c r="C57" s="23" t="s">
        <v>2</v>
      </c>
      <c r="D57" s="23" t="s">
        <v>198</v>
      </c>
      <c r="E57" s="107" t="s">
        <v>158</v>
      </c>
      <c r="F57" s="79"/>
    </row>
    <row r="58" spans="1:6" ht="15">
      <c r="A58" s="82">
        <v>750</v>
      </c>
      <c r="B58" s="83"/>
      <c r="C58" s="84" t="s">
        <v>23</v>
      </c>
      <c r="D58" s="85">
        <f>D59</f>
        <v>48731</v>
      </c>
      <c r="E58" s="51" t="s">
        <v>159</v>
      </c>
      <c r="F58" s="79"/>
    </row>
    <row r="59" spans="1:6" ht="15">
      <c r="A59" s="86">
        <v>75011</v>
      </c>
      <c r="B59" s="87"/>
      <c r="C59" s="87" t="s">
        <v>24</v>
      </c>
      <c r="D59" s="88">
        <f>D60</f>
        <v>48731</v>
      </c>
      <c r="E59" s="88"/>
      <c r="F59" s="79"/>
    </row>
    <row r="60" spans="1:6" ht="15">
      <c r="A60" s="67"/>
      <c r="B60" s="105" t="s">
        <v>27</v>
      </c>
      <c r="C60" s="100" t="s">
        <v>28</v>
      </c>
      <c r="D60" s="24">
        <v>48731</v>
      </c>
      <c r="E60" s="24"/>
      <c r="F60" s="79"/>
    </row>
  </sheetData>
  <sheetProtection/>
  <mergeCells count="18">
    <mergeCell ref="D1:F1"/>
    <mergeCell ref="B35:B36"/>
    <mergeCell ref="A48:A49"/>
    <mergeCell ref="A4:E4"/>
    <mergeCell ref="A5:E5"/>
    <mergeCell ref="B7:B8"/>
    <mergeCell ref="C7:C8"/>
    <mergeCell ref="D7:D8"/>
    <mergeCell ref="E7:E8"/>
    <mergeCell ref="A3:E3"/>
    <mergeCell ref="F7:F8"/>
    <mergeCell ref="A50:C50"/>
    <mergeCell ref="A54:F54"/>
    <mergeCell ref="A55:F55"/>
    <mergeCell ref="A22:A23"/>
    <mergeCell ref="A26:A27"/>
    <mergeCell ref="A30:A33"/>
    <mergeCell ref="A45:A46"/>
  </mergeCells>
  <printOptions/>
  <pageMargins left="0.75" right="0.75" top="1" bottom="1" header="0.5" footer="0.5"/>
  <pageSetup firstPageNumber="35" useFirstPageNumber="1" horizontalDpi="600" verticalDpi="600" orientation="portrait" paperSize="9" scale="86" r:id="rId1"/>
  <headerFooter alignWithMargins="0">
    <oddFooter>&amp;CStrona &amp;P&amp;Rukład wykonawczy 2007r.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6.375" style="0" customWidth="1"/>
    <col min="2" max="2" width="7.25390625" style="0" customWidth="1"/>
    <col min="3" max="3" width="45.00390625" style="0" customWidth="1"/>
    <col min="4" max="4" width="11.375" style="0" customWidth="1"/>
    <col min="5" max="5" width="12.125" style="0" customWidth="1"/>
    <col min="6" max="6" width="15.00390625" style="0" customWidth="1"/>
  </cols>
  <sheetData>
    <row r="1" spans="4:6" ht="65.25" customHeight="1">
      <c r="D1" s="261" t="s">
        <v>211</v>
      </c>
      <c r="E1" s="262"/>
      <c r="F1" s="262"/>
    </row>
    <row r="3" spans="1:5" ht="15">
      <c r="A3" s="301" t="s">
        <v>199</v>
      </c>
      <c r="B3" s="302"/>
      <c r="C3" s="302"/>
      <c r="D3" s="302"/>
      <c r="E3" s="302"/>
    </row>
    <row r="4" spans="1:5" ht="30.75" customHeight="1">
      <c r="A4" s="301" t="s">
        <v>200</v>
      </c>
      <c r="B4" s="302"/>
      <c r="C4" s="302"/>
      <c r="D4" s="302"/>
      <c r="E4" s="302"/>
    </row>
    <row r="5" spans="1:5" ht="15">
      <c r="A5" s="80"/>
      <c r="B5" s="79"/>
      <c r="C5" s="79"/>
      <c r="D5" s="79"/>
      <c r="E5" s="79"/>
    </row>
    <row r="6" spans="1:5" ht="15">
      <c r="A6" s="80"/>
      <c r="B6" s="79"/>
      <c r="C6" s="79"/>
      <c r="D6" s="79"/>
      <c r="E6" s="79"/>
    </row>
    <row r="7" spans="1:6" ht="15">
      <c r="A7" s="109" t="s">
        <v>189</v>
      </c>
      <c r="B7" s="303" t="s">
        <v>190</v>
      </c>
      <c r="C7" s="303" t="s">
        <v>201</v>
      </c>
      <c r="D7" s="110" t="s">
        <v>202</v>
      </c>
      <c r="E7" s="110" t="s">
        <v>203</v>
      </c>
      <c r="F7" s="299" t="s">
        <v>158</v>
      </c>
    </row>
    <row r="8" spans="1:6" ht="18.75" customHeight="1">
      <c r="A8" s="111" t="s">
        <v>204</v>
      </c>
      <c r="B8" s="304"/>
      <c r="C8" s="304"/>
      <c r="D8" s="112" t="s">
        <v>205</v>
      </c>
      <c r="E8" s="112" t="s">
        <v>206</v>
      </c>
      <c r="F8" s="300"/>
    </row>
    <row r="9" spans="1:6" ht="23.25" customHeight="1">
      <c r="A9" s="82">
        <v>852</v>
      </c>
      <c r="B9" s="83"/>
      <c r="C9" s="84" t="s">
        <v>72</v>
      </c>
      <c r="D9" s="85">
        <f>D10</f>
        <v>3000</v>
      </c>
      <c r="E9" s="85">
        <f>E10</f>
        <v>3000</v>
      </c>
      <c r="F9" s="51"/>
    </row>
    <row r="10" spans="1:6" ht="21.75" customHeight="1">
      <c r="A10" s="86">
        <v>85295</v>
      </c>
      <c r="B10" s="87"/>
      <c r="C10" s="87" t="s">
        <v>75</v>
      </c>
      <c r="D10" s="88">
        <f>D11</f>
        <v>3000</v>
      </c>
      <c r="E10" s="88">
        <f>E12</f>
        <v>3000</v>
      </c>
      <c r="F10" s="88"/>
    </row>
    <row r="11" spans="1:6" ht="65.25" customHeight="1">
      <c r="A11" s="67"/>
      <c r="B11" s="89">
        <v>2310</v>
      </c>
      <c r="C11" s="89" t="s">
        <v>207</v>
      </c>
      <c r="D11" s="24">
        <v>3000</v>
      </c>
      <c r="E11" s="90"/>
      <c r="F11" s="113" t="s">
        <v>159</v>
      </c>
    </row>
    <row r="12" spans="1:6" ht="34.5" customHeight="1">
      <c r="A12" s="67"/>
      <c r="B12" s="75">
        <v>3110</v>
      </c>
      <c r="C12" s="47" t="s">
        <v>135</v>
      </c>
      <c r="D12" s="90"/>
      <c r="E12" s="24">
        <v>3000</v>
      </c>
      <c r="F12" s="114" t="s">
        <v>182</v>
      </c>
    </row>
    <row r="13" spans="1:6" ht="15">
      <c r="A13" s="296" t="s">
        <v>208</v>
      </c>
      <c r="B13" s="297"/>
      <c r="C13" s="298"/>
      <c r="D13" s="108">
        <f>D9</f>
        <v>3000</v>
      </c>
      <c r="E13" s="108">
        <f>E9</f>
        <v>3000</v>
      </c>
      <c r="F13" s="24"/>
    </row>
  </sheetData>
  <sheetProtection/>
  <mergeCells count="7">
    <mergeCell ref="A13:C13"/>
    <mergeCell ref="D1:F1"/>
    <mergeCell ref="F7:F8"/>
    <mergeCell ref="A3:E3"/>
    <mergeCell ref="A4:E4"/>
    <mergeCell ref="B7:B8"/>
    <mergeCell ref="C7:C8"/>
  </mergeCells>
  <printOptions/>
  <pageMargins left="0.75" right="0.75" top="1" bottom="1" header="0.5" footer="0.5"/>
  <pageSetup firstPageNumber="37" useFirstPageNumber="1" horizontalDpi="600" verticalDpi="600" orientation="portrait" paperSize="9" scale="89" r:id="rId1"/>
  <headerFooter alignWithMargins="0">
    <oddFooter>&amp;CStrona &amp;P&amp;Rukład wykonawczy 2007r.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 Gminy Mokrsko</dc:creator>
  <cp:keywords>dochody;2011</cp:keywords>
  <dc:description/>
  <cp:lastModifiedBy>Administrator</cp:lastModifiedBy>
  <cp:lastPrinted>2012-04-03T07:51:47Z</cp:lastPrinted>
  <dcterms:created xsi:type="dcterms:W3CDTF">1997-02-26T13:46:56Z</dcterms:created>
  <dcterms:modified xsi:type="dcterms:W3CDTF">2012-04-05T08:02:57Z</dcterms:modified>
  <cp:category/>
  <cp:version/>
  <cp:contentType/>
  <cp:contentStatus/>
</cp:coreProperties>
</file>