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4965" windowWidth="14280" windowHeight="8265" activeTab="1"/>
  </bookViews>
  <sheets>
    <sheet name="pl.dochody" sheetId="1" r:id="rId1"/>
    <sheet name="pl.wydat." sheetId="2" r:id="rId2"/>
    <sheet name="zad. zlecone" sheetId="3" r:id="rId3"/>
    <sheet name="zad.powierzone" sheetId="4" r:id="rId4"/>
  </sheets>
  <definedNames>
    <definedName name="_xlnm.Print_Area" localSheetId="1">'pl.wydat.'!$A$1:$G$506</definedName>
  </definedNames>
  <calcPr fullCalcOnLoad="1"/>
</workbook>
</file>

<file path=xl/sharedStrings.xml><?xml version="1.0" encoding="utf-8"?>
<sst xmlns="http://schemas.openxmlformats.org/spreadsheetml/2006/main" count="1097" uniqueCount="394">
  <si>
    <t>Dział rozdz.</t>
  </si>
  <si>
    <t>§</t>
  </si>
  <si>
    <t>Treść</t>
  </si>
  <si>
    <t>020</t>
  </si>
  <si>
    <t>LEŚNICTWO</t>
  </si>
  <si>
    <t>02001</t>
  </si>
  <si>
    <t>Gospodarka  leśna</t>
  </si>
  <si>
    <t>0750</t>
  </si>
  <si>
    <t>Dochody  z  najmu i  dzierżawy  składników  majątkowych  Skarbu  Państwa,  jednostek  samorządu  terytorialnego lub   innych jednostek zaliczanych do sektora finansów publicznych oraz innych umów  o  podobnym charakterze</t>
  </si>
  <si>
    <t>WYTWARZANIE  I  ZAOPATRYWANIE  W ENERGIĘ ELEKTRYCZNĄ, GAZ I WODĘ</t>
  </si>
  <si>
    <t>Dostarczanie  ciepła</t>
  </si>
  <si>
    <t>0830</t>
  </si>
  <si>
    <t>Wpływy  z usług</t>
  </si>
  <si>
    <t>GOSPODARKA  MIESZKANIOWA</t>
  </si>
  <si>
    <t>Gospodarka  gruntami  i  nieruchomościami</t>
  </si>
  <si>
    <t>0470</t>
  </si>
  <si>
    <t>Wpływy  z  opłat  za   zarząd,  użytkowanie  i  użytkowanie  wieczyste nieruchomości</t>
  </si>
  <si>
    <t>W  tym:</t>
  </si>
  <si>
    <t>0920</t>
  </si>
  <si>
    <t>Pozostałe  odsetki</t>
  </si>
  <si>
    <t>DZIAŁALNOŚĆ   USŁUGOWA</t>
  </si>
  <si>
    <t>Cmentarze</t>
  </si>
  <si>
    <t>Wpływy  z  usług</t>
  </si>
  <si>
    <t>ADMINISTRACJA  PUBLICZNA</t>
  </si>
  <si>
    <t>Urzędy  wojewódzkie</t>
  </si>
  <si>
    <t>Dotacje  celowe otrzymane  z  budżetu  państwa na realizację zadań  bieżących  z  zakresu  administracji  rządowej  oraz  innych  zadań  zleconych  gminie (związkom gmin) ustawami</t>
  </si>
  <si>
    <t>Urzędy  gmin ( miast  i  miast  na  prawach  powiatu)</t>
  </si>
  <si>
    <t>0690</t>
  </si>
  <si>
    <t>Wpływy  z  różnych  opłat</t>
  </si>
  <si>
    <t>URZĘDY  NACZELNYCH  ORGANÓW  WŁADZY  PAŃSTWOWEJ,  KONTROLI  I  OCHRONY  PRAWA  ORAZ  SĄDOWNICTWA</t>
  </si>
  <si>
    <t>Urzędy  naczelnych  organów  władzy państwowej, kontroli  i  ochrony  prawa</t>
  </si>
  <si>
    <t>BEZPIECZEŃSTWO  PUBLICZNE  I  OCHRONA  PRZECIWPOŻAROWA</t>
  </si>
  <si>
    <t>Obrona  cywilna</t>
  </si>
  <si>
    <t>DOCHODY  OD  OSÓB  PRAWNYCH,  OD OSÓB  FIZYCZNYCH  I OD  INNYCH JEDNOSTEK  NIE  POSIADAJĄCYCH  OSOBOWOŚCI PRAWNEJ ORAZ WYDATKI ZWIĄZANE  Z  ICH POBOREM</t>
  </si>
  <si>
    <t>Wpływy  z  podatku  dochodowego  od  osób  fizycznych</t>
  </si>
  <si>
    <t>0350</t>
  </si>
  <si>
    <t xml:space="preserve">Podatek  od  działalności  gospodarczej  osób fizycznych,  opłacany w  formie  karty  podatkowej  </t>
  </si>
  <si>
    <t>0910</t>
  </si>
  <si>
    <t>Odsetki od nieterminowych wpłat z tytułu podatków i opłat</t>
  </si>
  <si>
    <t>0310</t>
  </si>
  <si>
    <t>Podatek  od  nieruchomości</t>
  </si>
  <si>
    <t>0320</t>
  </si>
  <si>
    <t>Podatek  rolny</t>
  </si>
  <si>
    <t>0330</t>
  </si>
  <si>
    <t>Podatek  leśny</t>
  </si>
  <si>
    <t>0340</t>
  </si>
  <si>
    <t>Podatek  od  środków  transportowych</t>
  </si>
  <si>
    <t>0360</t>
  </si>
  <si>
    <t>Podatek  od  spadków  i  darowizn</t>
  </si>
  <si>
    <t>0430</t>
  </si>
  <si>
    <t>0500</t>
  </si>
  <si>
    <t>Podatek  od  czynności  cywilnoprawnych</t>
  </si>
  <si>
    <t xml:space="preserve">Wpływy  z  innych  opłat stanowiących  dochody  jednostek samorządu  terytorialnego  na  podstawie  ustaw  </t>
  </si>
  <si>
    <t>0410</t>
  </si>
  <si>
    <t>Wpływy  z  opłaty  skarbowej</t>
  </si>
  <si>
    <t>0480</t>
  </si>
  <si>
    <t>Udziały  gmin  w  podatkach  stanowiących  dochód  budżetu  państwa</t>
  </si>
  <si>
    <t>0010</t>
  </si>
  <si>
    <t>Podatek  dochodowy  od  osób  fizycznych</t>
  </si>
  <si>
    <t>0020</t>
  </si>
  <si>
    <t>Podatek  dochodowy  od  osób  prawnych</t>
  </si>
  <si>
    <t>RÓŻNE  ROZLICZENIA</t>
  </si>
  <si>
    <t>Część  oświatowa  subwencji  ogólnej  dla  jednostek  samorządu  terytorialnego</t>
  </si>
  <si>
    <t>Subwencje  ogólne  z  budżetu  państwa</t>
  </si>
  <si>
    <t>75807</t>
  </si>
  <si>
    <t>Część  wyrównawcza subwencji  ogólnej  dla  gmin</t>
  </si>
  <si>
    <t>OŚWIATA  I  WYCHOWANIE</t>
  </si>
  <si>
    <t>Szkoły  podstawowe</t>
  </si>
  <si>
    <t>Pozostałe odsetki</t>
  </si>
  <si>
    <t>Przedszkola</t>
  </si>
  <si>
    <t>Gimnazja</t>
  </si>
  <si>
    <t>80114</t>
  </si>
  <si>
    <t>POMOC  SPOŁECZNA</t>
  </si>
  <si>
    <t>Ośrodki  pomocy  społecznej</t>
  </si>
  <si>
    <t>85295</t>
  </si>
  <si>
    <t>Pozostała  działalność</t>
  </si>
  <si>
    <t>2310</t>
  </si>
  <si>
    <t>EDUKACYJNA  OPIEKA  WYCHOWAWCZA</t>
  </si>
  <si>
    <t xml:space="preserve">Świetlice  szkolne      </t>
  </si>
  <si>
    <t>GOSPODARKA  KOMUNALNA  I  OCHRONA  ŚRODOWISKA</t>
  </si>
  <si>
    <t>Gospodarka  ściekowa  i  ochrona  wód</t>
  </si>
  <si>
    <t>0960</t>
  </si>
  <si>
    <t>Otrzymane spadki,  zapisy, darowizny  w  postaci  pieniężnej</t>
  </si>
  <si>
    <t>OGÓŁEM</t>
  </si>
  <si>
    <t>756</t>
  </si>
  <si>
    <t>010</t>
  </si>
  <si>
    <t>ROLNICTWO  I  ŁOWIECTWO</t>
  </si>
  <si>
    <t>01030</t>
  </si>
  <si>
    <t>TRANSPORT  I  ŁĄCZNOŚĆ</t>
  </si>
  <si>
    <t>Drogi  publiczne  gminne</t>
  </si>
  <si>
    <t xml:space="preserve">BEZPIECZEŃSTWO  PUBLICZNE  I  OCHRONA  PRZECIWPOŻAROWA </t>
  </si>
  <si>
    <t>Ochotnicze  straże  pożarne</t>
  </si>
  <si>
    <t>DOCHODY OD OSÓB PRAWNYCH, OD OSÓB FIZYCZNYCH I INNYCH JEDNOSTEK NIEPOSIADAJĄCYCH   OSOBOWOŚCI   PRAWNEJ</t>
  </si>
  <si>
    <t>Pobór  podatków, opłat i niepodatkowych należności budżetowych</t>
  </si>
  <si>
    <t>OBSŁUGA  DŁUGU  PUBLICZNEGO</t>
  </si>
  <si>
    <t>Obsługa  papierów  wartościowych,  kredytów i  pożyczek  jednostek  samorządu  terytorialnego</t>
  </si>
  <si>
    <t>Dowożenie  uczniów  do  szkół</t>
  </si>
  <si>
    <t>Dokształcanie  i doskonalenie  nauczycieli</t>
  </si>
  <si>
    <t>OCHRONA  ZDROWIA</t>
  </si>
  <si>
    <t>Przeciwdziałanie   alkoholizmowi</t>
  </si>
  <si>
    <t>Dodatki  mieszkaniowe</t>
  </si>
  <si>
    <t>Gospodarka  odpadami</t>
  </si>
  <si>
    <t>KULTURA  I  OCHRONA  DZIEDZICTWA  NARODOWEGO</t>
  </si>
  <si>
    <t>Biblioteki</t>
  </si>
  <si>
    <t>Zakup  materiałów  i  wyposażenia</t>
  </si>
  <si>
    <t>Izby  rolnicze</t>
  </si>
  <si>
    <t>Wpłaty  gmin  na  rzecz  izb  rolniczych  w  wysokości  2%  uzyskanych  wpływów z podatku  rolnego</t>
  </si>
  <si>
    <t>Wynagrodzenia  osobowe  pracowników</t>
  </si>
  <si>
    <t>Dodatkowe  wynagrodzenie  roczne</t>
  </si>
  <si>
    <t>Składki  na ubezpieczenia  społeczne</t>
  </si>
  <si>
    <t>Składki  na  FP</t>
  </si>
  <si>
    <t>Zakup energii</t>
  </si>
  <si>
    <t>Zakup  usług  pozostałych</t>
  </si>
  <si>
    <t>Podróże  służbowe  krajowe</t>
  </si>
  <si>
    <t>Odpisy na ZFŚS</t>
  </si>
  <si>
    <t>Wydatki inwestycyjne jednostek budżetowych</t>
  </si>
  <si>
    <t>Zakup  pozostałych  usług</t>
  </si>
  <si>
    <t>Różne  opłaty  i  składki</t>
  </si>
  <si>
    <t>Zakup  energii</t>
  </si>
  <si>
    <t>Zakup  usług  remontowych</t>
  </si>
  <si>
    <t>Różne opłaty i składki</t>
  </si>
  <si>
    <t xml:space="preserve">Cmentarze </t>
  </si>
  <si>
    <t>Różne  wydatki  na  rzecz  osób  fizycznych</t>
  </si>
  <si>
    <t>Zakup  usług  zdrowotnych</t>
  </si>
  <si>
    <t>Wynagrodzenia  agencyjno  -  prowizyjne</t>
  </si>
  <si>
    <t>Oświetlenie  ulic  placów  i  dróg</t>
  </si>
  <si>
    <t>Zakupy  usług  remontowych</t>
  </si>
  <si>
    <t>Zakup usług pozostałych</t>
  </si>
  <si>
    <t>6050</t>
  </si>
  <si>
    <t>75647</t>
  </si>
  <si>
    <t>4300</t>
  </si>
  <si>
    <t>4210</t>
  </si>
  <si>
    <t>Zakup materiałów i wyposażenia</t>
  </si>
  <si>
    <t>Dotacje  celowe  z  budżetu  na  finansowanie  lub  dofinansowanie zadań  zleconych  do  realizacji  stowarzyszeniom</t>
  </si>
  <si>
    <t>4430</t>
  </si>
  <si>
    <t>852</t>
  </si>
  <si>
    <t xml:space="preserve">Wynagrodzenia  osobowe  pracowników  </t>
  </si>
  <si>
    <t>0870</t>
  </si>
  <si>
    <t>Wpływy  ze  sprzedaży  składników  majątkowych</t>
  </si>
  <si>
    <t>Wpływy z usług</t>
  </si>
  <si>
    <t>2360</t>
  </si>
  <si>
    <t>Dochody jednostek samorządu terytorialnego związane z realizacją zadań z zakresu administracji rządowej oraz innych zadań zleconych ustawami</t>
  </si>
  <si>
    <t>0970</t>
  </si>
  <si>
    <t>Wpływy z różnych dochodów</t>
  </si>
  <si>
    <t>Wpływy  z  podatku  rolnego, podatku  leśnego, podatku  od  czynności  cywilnoprawnych, podatków i opłat lokalnych od osób prawnych i innych jednostek organizacyjnych</t>
  </si>
  <si>
    <t>75616</t>
  </si>
  <si>
    <t>Wpływy  z  podatku  rolnego, podatku  leśnego, podatku od spadków i darowizn, podatku od czynności cywilnoprawnych oraz podatków i opłat lokalnych od osób fizycznych</t>
  </si>
  <si>
    <t>Wpływy z opłaty targowej</t>
  </si>
  <si>
    <t>Dotacje celowe otrzymane z budżetu państwa na realizację inwestycji i zakupów inwestycyjnych własnych gmin (związków gmin)</t>
  </si>
  <si>
    <t>Zespoły obsługi ekonomiczno - administracyjnej szkół</t>
  </si>
  <si>
    <t>85212</t>
  </si>
  <si>
    <t>Składki  na ubezpieczenia zdrowotne opłacane  za osoby  pobierające  niektóre  świadczenia  z  pomocy  społecznej oraz niektóre świadczenia rodzinne</t>
  </si>
  <si>
    <t>2030</t>
  </si>
  <si>
    <t xml:space="preserve">Dotacje celowe otrzymane z budżetu państwa na realizację własnych zadań bieżących gmin (związków gmin) </t>
  </si>
  <si>
    <t>Dotacje celowe otrzymane z gminy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</si>
  <si>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</si>
  <si>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Zakup usług remontowych</t>
  </si>
  <si>
    <t>0770</t>
  </si>
  <si>
    <t>Wpłaty z tytułu odpłatnego nabycia prawa własności oraz prawa użytkowania wieczystego nieruchomości</t>
  </si>
  <si>
    <t>0840</t>
  </si>
  <si>
    <t>Wpływy ze sprzedaży wyrobów</t>
  </si>
  <si>
    <t>752</t>
  </si>
  <si>
    <t>OBRONA  NARODOWA</t>
  </si>
  <si>
    <t>75212</t>
  </si>
  <si>
    <t>Pozostałe wydatki obronne</t>
  </si>
  <si>
    <t>6339</t>
  </si>
  <si>
    <t>6298</t>
  </si>
  <si>
    <t>Zasiłki  i  pomoc  w  naturze  oraz  składki  na  ubezpieczenia emerytalne i rentowe</t>
  </si>
  <si>
    <t>Składki  na  Fundusz Pracy</t>
  </si>
  <si>
    <t>4170</t>
  </si>
  <si>
    <t>Wynagrodzenia bezosobowe</t>
  </si>
  <si>
    <t>71035</t>
  </si>
  <si>
    <t>4350</t>
  </si>
  <si>
    <t>Świadczenia społeczne</t>
  </si>
  <si>
    <t>od wynagrodzen pracowniczych</t>
  </si>
  <si>
    <t>od świadczeń społecznych</t>
  </si>
  <si>
    <t xml:space="preserve">Składki  na ubezpieczenia zdrowotne </t>
  </si>
  <si>
    <t>01036</t>
  </si>
  <si>
    <t>4360</t>
  </si>
  <si>
    <t>4370</t>
  </si>
  <si>
    <t>Opłaty z tytułu zakupu usług telekomunikacyjnych telefonii stacjonarnej</t>
  </si>
  <si>
    <t>6060</t>
  </si>
  <si>
    <t>Wydatki na zakupy inwestycyjne jednostek budżetowych</t>
  </si>
  <si>
    <t>Zakup usług dostępu do sieci Internet</t>
  </si>
  <si>
    <t>3020</t>
  </si>
  <si>
    <t>Restrukturyzacja i modernizacja sektora żywnościowego oraz rozwój obszarów wiejskich</t>
  </si>
  <si>
    <t>Pozostała działalność</t>
  </si>
  <si>
    <t>Świadczenia rodzinne, zaliczka alimentacyjna oraz składki na ubezpieczenia emerytalne i rentowe z ubezpieczenia społecznego</t>
  </si>
  <si>
    <r>
      <t>1.</t>
    </r>
    <r>
      <rPr>
        <sz val="11"/>
        <rFont val="Times New Roman"/>
        <family val="1"/>
      </rPr>
      <t xml:space="preserve"> 147 605  zł.  z  najmu  i  dzierżawy mienia przekazanego  w  zarząd  i korzystanie  sołectwu Ciężkowice, </t>
    </r>
  </si>
  <si>
    <r>
      <t>2.</t>
    </r>
    <r>
      <rPr>
        <sz val="11"/>
        <rFont val="Times New Roman"/>
        <family val="1"/>
      </rPr>
      <t xml:space="preserve"> 2 741 zł. mienie wsi Kąśna Górna</t>
    </r>
  </si>
  <si>
    <r>
      <t xml:space="preserve">3. </t>
    </r>
    <r>
      <rPr>
        <sz val="11"/>
        <rFont val="Times New Roman"/>
        <family val="1"/>
      </rPr>
      <t>150 590 zł. mienie wsi Zborowice</t>
    </r>
  </si>
  <si>
    <r>
      <t>4.</t>
    </r>
    <r>
      <rPr>
        <sz val="11"/>
        <rFont val="Times New Roman"/>
        <family val="1"/>
      </rPr>
      <t xml:space="preserve"> 9 516 zł. na dzierżawy mienia przekazanego  w  zarząd  i korzystanie sołectwu  Pławna,</t>
    </r>
  </si>
  <si>
    <r>
      <t xml:space="preserve">5. </t>
    </r>
    <r>
      <rPr>
        <sz val="11"/>
        <rFont val="Times New Roman"/>
        <family val="1"/>
      </rPr>
      <t>10 518 zł. mienie wsi Jastrzębia</t>
    </r>
  </si>
  <si>
    <r>
      <t>6.</t>
    </r>
    <r>
      <rPr>
        <sz val="11"/>
        <rFont val="Times New Roman"/>
        <family val="1"/>
      </rPr>
      <t xml:space="preserve"> 67 000 zł. z  najmu  i  dzierżaw  pozostałego  mienia  komunalnego</t>
    </r>
  </si>
  <si>
    <t>0490</t>
  </si>
  <si>
    <t>Wplywy z innych lokalnych opłat pobieranych przez jednostki samorządu terytorialnego na podstawie odrębnych ustaw</t>
  </si>
  <si>
    <t>75831</t>
  </si>
  <si>
    <t>Część  równoważąca subwencji  ogólnej  dla  gmin</t>
  </si>
  <si>
    <t>Wpływy z opłat za wydawanie zezwoleń na sprzedaż alkoholu</t>
  </si>
  <si>
    <t>UKŁAD  WYKONAWCZY  DOCHODÓW BUDŻETU</t>
  </si>
  <si>
    <t>GMINY  CIĘŻKOWICE  NA  2007r.</t>
  </si>
  <si>
    <t>Plan  na  2007r.</t>
  </si>
  <si>
    <t>Jednostka realizująca</t>
  </si>
  <si>
    <t>U. Gminy</t>
  </si>
  <si>
    <t>Szkoła Podstawowa w Bogoniowicach</t>
  </si>
  <si>
    <t>Dochody  z najmu  i  dzierżawy  składników  majątkowych  Skarbu  Państwa, jednostek samorządu  terytorialnego lub  innych  jednostek  zaliczanych do  sektora finansów publicznych oraz innych  umów  o  podobnym  charakterze</t>
  </si>
  <si>
    <t>Zespół Szkół Publicznych w Bruśniku</t>
  </si>
  <si>
    <t>Szkoła Podstawowa w Ciężkowicach</t>
  </si>
  <si>
    <t>Szkoła Podstawowa w Falkowej</t>
  </si>
  <si>
    <t>Szkoła Podstawowa w Jastrzębi nr 1</t>
  </si>
  <si>
    <t>Szkoła Podstawowa nr 2 w Jastrzębi</t>
  </si>
  <si>
    <t xml:space="preserve">Szkoła Podstawowa nr 1 w Jastrzębi </t>
  </si>
  <si>
    <t>Szkoła Podstawowa w Kąśnej Dolnej</t>
  </si>
  <si>
    <t>Szkoła Podstawowa w Kipsznej</t>
  </si>
  <si>
    <t>Szkoła Podstawowa w Ostruszy</t>
  </si>
  <si>
    <t>Szkoła Podstawowa w Pławnej</t>
  </si>
  <si>
    <t>Szkoła Podstawowa w Siekierczynie</t>
  </si>
  <si>
    <t>Zespół Szkół Publicznych w Zborowicach</t>
  </si>
  <si>
    <t>Publiczne Gimnazjum w Ciężkowicach</t>
  </si>
  <si>
    <t>Publiczne Gimnazjum w Jastrzębi</t>
  </si>
  <si>
    <t>Administracja Samorządowych Placówek Oświatowych w Ciężkowicach</t>
  </si>
  <si>
    <t>Publiczne Przedszkole w Ciężkowicach</t>
  </si>
  <si>
    <t>Publiczne Przedszkole w Jastrzębi</t>
  </si>
  <si>
    <t>Publiczne Przedszkole w Pławnej</t>
  </si>
  <si>
    <t>Publiczne Przedszkole w Zborowicach</t>
  </si>
  <si>
    <t/>
  </si>
  <si>
    <t>GOPS w Ciężkowicach</t>
  </si>
  <si>
    <t>Urząd Gminy w Ciężkowicach</t>
  </si>
  <si>
    <t>Podróże służbowe krajowe</t>
  </si>
  <si>
    <t>Odpisy na zakładowy fundusz świadczeń socjalnych</t>
  </si>
  <si>
    <t>Szkolenia pracowników niebędących członkami korpusu służb cywilnych</t>
  </si>
  <si>
    <t>Szkolenie pracowników niebędących członkami korpusu służb cywilnych</t>
  </si>
  <si>
    <t>Wydatki osobowe niezaliczone  do wynagrodzeń</t>
  </si>
  <si>
    <t xml:space="preserve">Wynagrodzenia osobowe pracowników </t>
  </si>
  <si>
    <t xml:space="preserve">Dodatkowe wynagrodzenia roczne </t>
  </si>
  <si>
    <t>Składki na ubezpieczenia społeczne</t>
  </si>
  <si>
    <t>Składki na Fundusz Pracy</t>
  </si>
  <si>
    <t>Zakup materiałów  i wyposażenia</t>
  </si>
  <si>
    <t>Zakup usług zdrowotnych</t>
  </si>
  <si>
    <t>Odpisy na  zakładowy fundusz świadczeń socjalnych</t>
  </si>
  <si>
    <t>Wynagrodzenia osobowe pracowników</t>
  </si>
  <si>
    <t>Zakup pomocy naukowych, dydaktycznych i książek</t>
  </si>
  <si>
    <t>Zakup środków żywności</t>
  </si>
  <si>
    <t>Szkolenia pracowników niebędących członkami korpusu służby cywilnej</t>
  </si>
  <si>
    <t>PLAN  FINANSOWY  DOCHODÓW  I  WYDATKÓW  ZWIĄZANYCH  Z</t>
  </si>
  <si>
    <t>REALIZACJĄ  ZADAŃ  Z  ZAKRESU  ADMINISTRACJI  RZĄDOWEJ  I</t>
  </si>
  <si>
    <t>INNYCH  ZADAŃ  ZLECONYCH  GMINIE  USTAWAMI  w  2007 rok</t>
  </si>
  <si>
    <t>Dział</t>
  </si>
  <si>
    <t xml:space="preserve">   §</t>
  </si>
  <si>
    <t xml:space="preserve">             Treść</t>
  </si>
  <si>
    <t>Plan  dochodów</t>
  </si>
  <si>
    <t>Plan wydatków</t>
  </si>
  <si>
    <t>Rozdz.</t>
  </si>
  <si>
    <t>POMOC SPOŁECZNA</t>
  </si>
  <si>
    <t xml:space="preserve">                     OGÓŁEM</t>
  </si>
  <si>
    <t>ZADAŃ ZLECONYCH JEDNOSTKOM SAMORZĄDU TERYTORIALNEGO</t>
  </si>
  <si>
    <t>Kwota</t>
  </si>
  <si>
    <t xml:space="preserve">             PLAN  DOCHODÓW  I  WYDATKÓW  ZADAŃ  PRZEJĘTYCH  NA  </t>
  </si>
  <si>
    <t xml:space="preserve">             NA PODSTAWIE  POROZUMIEŃ  MIĘDZY  JEDNOSTKAMI  SAMORZADU  TERYTORIALNEGO  w  2007r</t>
  </si>
  <si>
    <t xml:space="preserve">  Treść</t>
  </si>
  <si>
    <t xml:space="preserve">     Plan  </t>
  </si>
  <si>
    <t xml:space="preserve">       Plan</t>
  </si>
  <si>
    <t>Rozdział</t>
  </si>
  <si>
    <t>dochodów</t>
  </si>
  <si>
    <t xml:space="preserve"> wydatków</t>
  </si>
  <si>
    <t>Dotacje celowe otrzymane z gminy lub z miasta stołecznego Warszawy na zadania bieżące realizowane na podstawie porozumień (umów) między jednostkami samorządu terytorialnego</t>
  </si>
  <si>
    <t xml:space="preserve">                  OGÓŁEM</t>
  </si>
  <si>
    <t xml:space="preserve">PLAN  DOCHODÓW BUDŻETU  PAŃSTWA  ZWIĄZANYCH  Z  REALIZACJĄ  </t>
  </si>
  <si>
    <t>4700</t>
  </si>
  <si>
    <t>Szkolenia pracowników niebędących członkami korpusu słuzby cywilnej</t>
  </si>
  <si>
    <t>Załącznik  nr 3   do   Zarządzenia Nr 14/07
Burmistrza   Gminy   Ciężkowice     z    dnia
15 stycznia 2007r. w sprawie układu wykonawczego 
budżetu gminy na  2007r.</t>
  </si>
  <si>
    <t>Załącznik  nr 4   do   Zarządzenia Nr 14/07
Burmistrza   Gminy   Ciężkowice     z    dnia
15 stycznia 2007r. w sprawie układu wykonawczego 
budżetu gminy na  2007r.</t>
  </si>
  <si>
    <t>Załącznik  nr 1   do   Zarządzenia Nr 14/07
Burmistrza   Gminy   Ciężkowice     z    dnia
15 stycznia 2007r. w sprawie układu wykonawczego 
budżetu gminy na  2007r.</t>
  </si>
  <si>
    <t xml:space="preserve">Dział </t>
  </si>
  <si>
    <t>400</t>
  </si>
  <si>
    <t>WYRWARZANIE I ZAOPATRYWANIE W ENERGIĘ ELEKTRYCZNĄ, GAZ I WODĘ</t>
  </si>
  <si>
    <t>40001</t>
  </si>
  <si>
    <t>Dostarczanie ciepła</t>
  </si>
  <si>
    <t>Wydatki osobowe niezaliczone do wynagrodzeń</t>
  </si>
  <si>
    <t>4010</t>
  </si>
  <si>
    <t>4280</t>
  </si>
  <si>
    <t>40002</t>
  </si>
  <si>
    <t>Dostarczanie wody</t>
  </si>
  <si>
    <t>4040</t>
  </si>
  <si>
    <t>4110</t>
  </si>
  <si>
    <t>4120</t>
  </si>
  <si>
    <t>4260</t>
  </si>
  <si>
    <t xml:space="preserve">4300  </t>
  </si>
  <si>
    <t>4410</t>
  </si>
  <si>
    <t>4440</t>
  </si>
  <si>
    <t>60016</t>
  </si>
  <si>
    <t>Dodatkowe wynagrodzenie roczne</t>
  </si>
  <si>
    <t>Skłaki na Fundusz Pracy</t>
  </si>
  <si>
    <t>70005</t>
  </si>
  <si>
    <t>Rady  gmin</t>
  </si>
  <si>
    <t>75011</t>
  </si>
  <si>
    <t>75022</t>
  </si>
  <si>
    <t xml:space="preserve">Urzędy  gmin </t>
  </si>
  <si>
    <t>75095</t>
  </si>
  <si>
    <t>75101</t>
  </si>
  <si>
    <t>75412</t>
  </si>
  <si>
    <t>4610</t>
  </si>
  <si>
    <t>Koszty postępowania sądowego i prokuratorskiego</t>
  </si>
  <si>
    <t>75702</t>
  </si>
  <si>
    <t>80103</t>
  </si>
  <si>
    <t>Oddziały przedzkolne w szkołach podstawowych</t>
  </si>
  <si>
    <t>85154</t>
  </si>
  <si>
    <t>3030</t>
  </si>
  <si>
    <t>Różne wydatki na rzecz osób fizycznych</t>
  </si>
  <si>
    <t>Ośrodki wsparcia</t>
  </si>
  <si>
    <t>Zakup usług dostepu do sieci Internet</t>
  </si>
  <si>
    <t>Zakup usług przez jednostki samorządu terytorialnego od innych jednostek samorządu terytorialnego /opłaty za pobyt w domu pomocy społecznej/</t>
  </si>
  <si>
    <t>92195</t>
  </si>
  <si>
    <t>92116</t>
  </si>
  <si>
    <t>90002</t>
  </si>
  <si>
    <t>90001</t>
  </si>
  <si>
    <t>90015</t>
  </si>
  <si>
    <t>Pozostała działalnośc</t>
  </si>
  <si>
    <t>80101</t>
  </si>
  <si>
    <t>75023</t>
  </si>
  <si>
    <t>90095</t>
  </si>
  <si>
    <t>92695</t>
  </si>
  <si>
    <t>2480</t>
  </si>
  <si>
    <t>Dotacja podmiotowa z budżetu dla samorządowej instytucji kultury</t>
  </si>
  <si>
    <t>2820</t>
  </si>
  <si>
    <t>82153</t>
  </si>
  <si>
    <t>Zwalczanie narkomanii</t>
  </si>
  <si>
    <t>Zakup leków, wyrobów medycznych i produktów biobójczych</t>
  </si>
  <si>
    <t>758</t>
  </si>
  <si>
    <t>RÓŻNE ROZLICZENIA</t>
  </si>
  <si>
    <t>75818</t>
  </si>
  <si>
    <t>Rezerwy ogólne i celowe</t>
  </si>
  <si>
    <t>4810</t>
  </si>
  <si>
    <t>Rezerwy</t>
  </si>
  <si>
    <t>01095</t>
  </si>
  <si>
    <t>Zakup usług pozostałcych</t>
  </si>
  <si>
    <t>Szkolenia pracowników niebęących członkami korspusu słuzby cywilnej</t>
  </si>
  <si>
    <t>90004</t>
  </si>
  <si>
    <t>Utrzymanie zielenii w miastach i gminach</t>
  </si>
  <si>
    <t>92109</t>
  </si>
  <si>
    <t>Domy i ośrodki kultury, świetlice i kluby</t>
  </si>
  <si>
    <t>Wykonanie</t>
  </si>
  <si>
    <t>% wykon.</t>
  </si>
  <si>
    <t>Promocja jednostek samorządu terytorialnego</t>
  </si>
  <si>
    <t>4140</t>
  </si>
  <si>
    <t>Wpłaty na Państwowy Fundusz Osób Niepełnosprawnych</t>
  </si>
  <si>
    <t>75809</t>
  </si>
  <si>
    <t>Rozliczenia między jednostkami samorządu terytorialnego</t>
  </si>
  <si>
    <t>6620</t>
  </si>
  <si>
    <t>Dotacje celowe przekazane dla powiatu na inwestycje i zakupy inwestycyjne realizowane na podstawie porozumień między jednostkami samorządu terytorialnego</t>
  </si>
  <si>
    <t>92601</t>
  </si>
  <si>
    <t>Obiekty sportowe</t>
  </si>
  <si>
    <t>EDUKACYJNA OPIEKA WYCHOWAWCZA</t>
  </si>
  <si>
    <t>Pomoc materialna dla uczniów</t>
  </si>
  <si>
    <t>Stypendia dla uczniów</t>
  </si>
  <si>
    <t>Świadczenia rodzinne, świadczenia z funduszu alimentacyjnego  oraz składki na ubezpieczenia emerytalne i rentowe z ubezpieczenia społecznego</t>
  </si>
  <si>
    <t>Składki  na ubezpieczenia zdrowotne opłacane  za osoby  pobierające  niektóre  świadczenia  z  pomocy  społecznej, niektóre świadczenia rodzinne oraz za osoby uczestniczące w zajęciach w centrum integracji społecznej</t>
  </si>
  <si>
    <t>Opłaty z tytułu zakupu usług telekomunikacyjnych świadczonych w ruchomej publicznej sieci telefonicznej</t>
  </si>
  <si>
    <t>Opłaty z tytułu zakupu usług telekomunikacyjnch świadczonych w ruchomej publicznej sieci telefonicznej</t>
  </si>
  <si>
    <t>Opłaty z tytułu zakupu usług telekomunikacyjnych  świadczonych w ruchomej publicznej sieci telfonicznej</t>
  </si>
  <si>
    <t>Opłaty z tytułu zakupu usług telekomunikacyjnych świadczonych w stacjonarnej publicznej sieci telefonicznej</t>
  </si>
  <si>
    <t>Dotacje celowe przekazane gminie na zadania bieżące realizowane na podstawie porozumień między jednostkami samorządu terytorialnego</t>
  </si>
  <si>
    <t>Szkolenia pracowników niebędących członkami korpusu służy cywilnej</t>
  </si>
  <si>
    <t>Zasiłki stałe</t>
  </si>
  <si>
    <t>Plan  na  2011 rok</t>
  </si>
  <si>
    <t>4270</t>
  </si>
  <si>
    <t>60014</t>
  </si>
  <si>
    <t>Drogi publiczne powiatowe</t>
  </si>
  <si>
    <t>Spis powszechny i inne</t>
  </si>
  <si>
    <t>8010</t>
  </si>
  <si>
    <t>Rozliczenia z bankami związane z obsługą długu publicznego</t>
  </si>
  <si>
    <t>8110</t>
  </si>
  <si>
    <t>Odsetki od samorządowych papierów wartościowych lub zaciągniętych przez jednostkę samorządu terytorialnego kredytów i pożyczek</t>
  </si>
  <si>
    <t>6300</t>
  </si>
  <si>
    <t>Dotacje celowa na pomoc finansową udzielaną między jednostkami samorządu terytorialnego na dofinansowanie własnych zadań inwestycyjnych i zakupów inwestycyjnych</t>
  </si>
  <si>
    <t>6610</t>
  </si>
  <si>
    <t>Dotacje celowe przekazane gminie na inwestycje i zakupy inwestycyjne realizowane na podstawie porozumień między jednostkami samorządu terytorialnego</t>
  </si>
  <si>
    <t>Stołówki szkolne i przedszkolne</t>
  </si>
  <si>
    <t>Usługi opiekuńcze i specjalistyczne usługi opiekuńcze</t>
  </si>
  <si>
    <t>4307</t>
  </si>
  <si>
    <t>4309</t>
  </si>
  <si>
    <t>90019</t>
  </si>
  <si>
    <t>Podróże słuzbowe krajowe</t>
  </si>
  <si>
    <t xml:space="preserve">KULTURA  FIZYCZNA  </t>
  </si>
  <si>
    <t>TURYSTYKA</t>
  </si>
  <si>
    <t>Zadania w zakresie upowszechniania turystyki</t>
  </si>
  <si>
    <t>Wpływy i wydatki związane z gromadzeniem środków z opłat i kar za korzystanie ze środowiska</t>
  </si>
  <si>
    <t>WYKONANIE WYDATKÓW BUDŻETOWYCH ZA  2011 ROK</t>
  </si>
  <si>
    <t>75108</t>
  </si>
  <si>
    <t>Wybory do sejmu i senatu</t>
  </si>
  <si>
    <t>Zwrot dotacji oraz płatności, w tym wykorzystanych niezgodnie z przenaczeniem lub wykorzystanych z naruszeniem procedur, o których mowa w art.. 184 ustawy, pobranych nienaleznie lub w nadmiernej wysokości</t>
  </si>
  <si>
    <t>Inne formy pomocy dla uczniów</t>
  </si>
  <si>
    <t>4600</t>
  </si>
  <si>
    <t>Katy i odszkodowania wypłacane na rzecz osób prawnych i innych jednostek organizacyjnych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</si>
</sst>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"/>
    <numFmt numFmtId="170" formatCode="#,##0.000"/>
    <numFmt numFmtId="171" formatCode="0.0"/>
  </numFmts>
  <fonts count="58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name val="Times New Roman CE"/>
      <family val="1"/>
    </font>
    <font>
      <i/>
      <sz val="11"/>
      <name val="Times New Roman"/>
      <family val="1"/>
    </font>
    <font>
      <sz val="8"/>
      <name val="Times New Roman CE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horizontal="justify" vertical="top" wrapText="1"/>
    </xf>
    <xf numFmtId="49" fontId="2" fillId="0" borderId="11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 wrapText="1"/>
    </xf>
    <xf numFmtId="3" fontId="2" fillId="0" borderId="10" xfId="0" applyNumberFormat="1" applyFont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justify" vertical="top" wrapText="1"/>
    </xf>
    <xf numFmtId="49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justify" vertical="top" wrapText="1"/>
    </xf>
    <xf numFmtId="3" fontId="1" fillId="35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2" fillId="36" borderId="10" xfId="0" applyNumberFormat="1" applyFont="1" applyFill="1" applyBorder="1" applyAlignment="1">
      <alignment horizontal="justify" vertical="top" wrapText="1"/>
    </xf>
    <xf numFmtId="0" fontId="2" fillId="37" borderId="10" xfId="0" applyFont="1" applyFill="1" applyBorder="1" applyAlignment="1">
      <alignment horizontal="justify" vertical="top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right" vertical="top" wrapText="1"/>
    </xf>
    <xf numFmtId="0" fontId="7" fillId="34" borderId="10" xfId="0" applyFont="1" applyFill="1" applyBorder="1" applyAlignment="1">
      <alignment wrapText="1"/>
    </xf>
    <xf numFmtId="3" fontId="2" fillId="37" borderId="10" xfId="0" applyNumberFormat="1" applyFont="1" applyFill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top" wrapText="1"/>
    </xf>
    <xf numFmtId="3" fontId="7" fillId="0" borderId="13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justify" vertical="top" wrapText="1"/>
    </xf>
    <xf numFmtId="0" fontId="7" fillId="34" borderId="1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49" fontId="2" fillId="37" borderId="10" xfId="0" applyNumberFormat="1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49" fontId="2" fillId="36" borderId="10" xfId="0" applyNumberFormat="1" applyFont="1" applyFill="1" applyBorder="1" applyAlignment="1">
      <alignment horizontal="justify" vertical="top" wrapText="1"/>
    </xf>
    <xf numFmtId="0" fontId="2" fillId="36" borderId="10" xfId="0" applyFont="1" applyFill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3" fontId="2" fillId="34" borderId="10" xfId="0" applyNumberFormat="1" applyFont="1" applyFill="1" applyBorder="1" applyAlignment="1">
      <alignment horizontal="right" vertical="top" wrapText="1"/>
    </xf>
    <xf numFmtId="49" fontId="1" fillId="37" borderId="10" xfId="0" applyNumberFormat="1" applyFont="1" applyFill="1" applyBorder="1" applyAlignment="1">
      <alignment horizontal="justify" vertical="top" wrapText="1"/>
    </xf>
    <xf numFmtId="0" fontId="5" fillId="0" borderId="0" xfId="0" applyFont="1" applyAlignment="1">
      <alignment/>
    </xf>
    <xf numFmtId="49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justify" vertical="top" wrapText="1"/>
    </xf>
    <xf numFmtId="3" fontId="2" fillId="34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justify" vertical="top" wrapText="1"/>
    </xf>
    <xf numFmtId="3" fontId="2" fillId="37" borderId="13" xfId="0" applyNumberFormat="1" applyFont="1" applyFill="1" applyBorder="1" applyAlignment="1">
      <alignment horizontal="right" vertical="top" wrapText="1"/>
    </xf>
    <xf numFmtId="3" fontId="2" fillId="38" borderId="13" xfId="0" applyNumberFormat="1" applyFont="1" applyFill="1" applyBorder="1" applyAlignment="1">
      <alignment horizontal="right" vertical="top" wrapText="1"/>
    </xf>
    <xf numFmtId="49" fontId="2" fillId="0" borderId="13" xfId="0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13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49" fontId="2" fillId="0" borderId="14" xfId="0" applyNumberFormat="1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right" vertical="top" wrapText="1"/>
    </xf>
    <xf numFmtId="0" fontId="13" fillId="0" borderId="11" xfId="0" applyFont="1" applyBorder="1" applyAlignment="1">
      <alignment horizontal="justify" vertical="top" wrapText="1"/>
    </xf>
    <xf numFmtId="0" fontId="1" fillId="37" borderId="10" xfId="0" applyFont="1" applyFill="1" applyBorder="1" applyAlignment="1">
      <alignment horizontal="center" vertical="top" wrapText="1"/>
    </xf>
    <xf numFmtId="0" fontId="0" fillId="0" borderId="10" xfId="0" applyBorder="1" applyAlignment="1" quotePrefix="1">
      <alignment/>
    </xf>
    <xf numFmtId="0" fontId="1" fillId="34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justify" vertical="top" wrapText="1"/>
    </xf>
    <xf numFmtId="0" fontId="2" fillId="36" borderId="11" xfId="0" applyFont="1" applyFill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8" fillId="37" borderId="11" xfId="0" applyFont="1" applyFill="1" applyBorder="1" applyAlignment="1">
      <alignment horizontal="justify" vertical="top" wrapText="1"/>
    </xf>
    <xf numFmtId="0" fontId="7" fillId="0" borderId="0" xfId="0" applyFont="1" applyAlignment="1">
      <alignment/>
    </xf>
    <xf numFmtId="0" fontId="2" fillId="0" borderId="10" xfId="0" applyNumberFormat="1" applyFont="1" applyBorder="1" applyAlignment="1">
      <alignment/>
    </xf>
    <xf numFmtId="0" fontId="2" fillId="37" borderId="10" xfId="0" applyNumberFormat="1" applyFont="1" applyFill="1" applyBorder="1" applyAlignment="1">
      <alignment/>
    </xf>
    <xf numFmtId="0" fontId="2" fillId="37" borderId="10" xfId="0" applyNumberFormat="1" applyFont="1" applyFill="1" applyBorder="1" applyAlignment="1">
      <alignment wrapText="1"/>
    </xf>
    <xf numFmtId="0" fontId="2" fillId="37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2" fillId="37" borderId="10" xfId="0" applyFont="1" applyFill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37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7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37" borderId="13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37" borderId="1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33" borderId="11" xfId="0" applyFont="1" applyFill="1" applyBorder="1" applyAlignment="1">
      <alignment horizontal="justify" vertical="top" wrapText="1"/>
    </xf>
    <xf numFmtId="0" fontId="7" fillId="33" borderId="13" xfId="0" applyFont="1" applyFill="1" applyBorder="1" applyAlignment="1">
      <alignment horizontal="justify" vertical="top" wrapText="1"/>
    </xf>
    <xf numFmtId="0" fontId="8" fillId="33" borderId="13" xfId="0" applyFont="1" applyFill="1" applyBorder="1" applyAlignment="1">
      <alignment horizontal="justify" vertical="top" wrapText="1"/>
    </xf>
    <xf numFmtId="3" fontId="8" fillId="33" borderId="13" xfId="0" applyNumberFormat="1" applyFont="1" applyFill="1" applyBorder="1" applyAlignment="1">
      <alignment horizontal="right" vertical="top" wrapText="1"/>
    </xf>
    <xf numFmtId="0" fontId="7" fillId="34" borderId="11" xfId="0" applyFont="1" applyFill="1" applyBorder="1" applyAlignment="1">
      <alignment horizontal="justify" vertical="top" wrapText="1"/>
    </xf>
    <xf numFmtId="0" fontId="7" fillId="34" borderId="13" xfId="0" applyFont="1" applyFill="1" applyBorder="1" applyAlignment="1">
      <alignment horizontal="justify" vertical="top" wrapText="1"/>
    </xf>
    <xf numFmtId="3" fontId="7" fillId="34" borderId="13" xfId="0" applyNumberFormat="1" applyFont="1" applyFill="1" applyBorder="1" applyAlignment="1">
      <alignment horizontal="right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right" vertical="top" wrapText="1"/>
    </xf>
    <xf numFmtId="49" fontId="1" fillId="33" borderId="11" xfId="0" applyNumberFormat="1" applyFont="1" applyFill="1" applyBorder="1" applyAlignment="1">
      <alignment horizontal="justify" vertical="top" wrapText="1"/>
    </xf>
    <xf numFmtId="49" fontId="1" fillId="33" borderId="13" xfId="0" applyNumberFormat="1" applyFont="1" applyFill="1" applyBorder="1" applyAlignment="1">
      <alignment horizontal="justify" vertical="top" wrapText="1"/>
    </xf>
    <xf numFmtId="0" fontId="1" fillId="33" borderId="13" xfId="0" applyFont="1" applyFill="1" applyBorder="1" applyAlignment="1">
      <alignment horizontal="justify" vertical="top" wrapText="1"/>
    </xf>
    <xf numFmtId="3" fontId="1" fillId="33" borderId="13" xfId="0" applyNumberFormat="1" applyFont="1" applyFill="1" applyBorder="1" applyAlignment="1">
      <alignment horizontal="right" vertical="top" wrapText="1"/>
    </xf>
    <xf numFmtId="49" fontId="2" fillId="34" borderId="11" xfId="0" applyNumberFormat="1" applyFont="1" applyFill="1" applyBorder="1" applyAlignment="1">
      <alignment horizontal="justify" vertical="top" wrapText="1"/>
    </xf>
    <xf numFmtId="49" fontId="2" fillId="34" borderId="13" xfId="0" applyNumberFormat="1" applyFont="1" applyFill="1" applyBorder="1" applyAlignment="1">
      <alignment horizontal="justify" vertical="top" wrapText="1"/>
    </xf>
    <xf numFmtId="0" fontId="2" fillId="34" borderId="13" xfId="0" applyFont="1" applyFill="1" applyBorder="1" applyAlignment="1">
      <alignment horizontal="justify" vertical="top" wrapText="1"/>
    </xf>
    <xf numFmtId="3" fontId="2" fillId="34" borderId="13" xfId="0" applyNumberFormat="1" applyFont="1" applyFill="1" applyBorder="1" applyAlignment="1">
      <alignment horizontal="right" vertical="top" wrapText="1"/>
    </xf>
    <xf numFmtId="49" fontId="2" fillId="0" borderId="13" xfId="0" applyNumberFormat="1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3" fontId="2" fillId="0" borderId="13" xfId="0" applyNumberFormat="1" applyFont="1" applyBorder="1" applyAlignment="1">
      <alignment horizontal="right" vertical="top" wrapText="1"/>
    </xf>
    <xf numFmtId="3" fontId="7" fillId="37" borderId="13" xfId="0" applyNumberFormat="1" applyFont="1" applyFill="1" applyBorder="1" applyAlignment="1">
      <alignment horizontal="right" vertical="top" wrapText="1"/>
    </xf>
    <xf numFmtId="3" fontId="8" fillId="37" borderId="13" xfId="0" applyNumberFormat="1" applyFont="1" applyFill="1" applyBorder="1" applyAlignment="1">
      <alignment horizontal="right" vertical="top" wrapText="1"/>
    </xf>
    <xf numFmtId="3" fontId="8" fillId="39" borderId="13" xfId="0" applyNumberFormat="1" applyFont="1" applyFill="1" applyBorder="1" applyAlignment="1">
      <alignment horizontal="right" vertical="top" wrapText="1"/>
    </xf>
    <xf numFmtId="49" fontId="7" fillId="0" borderId="13" xfId="0" applyNumberFormat="1" applyFont="1" applyBorder="1" applyAlignment="1">
      <alignment horizontal="justify" vertical="top" wrapText="1"/>
    </xf>
    <xf numFmtId="3" fontId="8" fillId="33" borderId="10" xfId="0" applyNumberFormat="1" applyFont="1" applyFill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right" vertical="top" wrapText="1"/>
    </xf>
    <xf numFmtId="0" fontId="7" fillId="0" borderId="15" xfId="0" applyFont="1" applyFill="1" applyBorder="1" applyAlignment="1">
      <alignment horizontal="justify" vertical="top" wrapText="1"/>
    </xf>
    <xf numFmtId="0" fontId="7" fillId="0" borderId="16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3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2" fillId="38" borderId="10" xfId="0" applyNumberFormat="1" applyFont="1" applyFill="1" applyBorder="1" applyAlignment="1">
      <alignment horizontal="justify" vertical="top" wrapText="1"/>
    </xf>
    <xf numFmtId="0" fontId="2" fillId="37" borderId="10" xfId="0" applyFont="1" applyFill="1" applyBorder="1" applyAlignment="1">
      <alignment horizontal="justify" vertical="top" wrapText="1"/>
    </xf>
    <xf numFmtId="49" fontId="2" fillId="37" borderId="10" xfId="0" applyNumberFormat="1" applyFont="1" applyFill="1" applyBorder="1" applyAlignment="1">
      <alignment horizontal="justify" vertical="top" wrapText="1"/>
    </xf>
    <xf numFmtId="49" fontId="2" fillId="38" borderId="14" xfId="0" applyNumberFormat="1" applyFont="1" applyFill="1" applyBorder="1" applyAlignment="1">
      <alignment horizontal="justify" vertical="top" wrapText="1"/>
    </xf>
    <xf numFmtId="0" fontId="7" fillId="38" borderId="10" xfId="0" applyFont="1" applyFill="1" applyBorder="1" applyAlignment="1">
      <alignment horizontal="justify" vertical="top" wrapText="1"/>
    </xf>
    <xf numFmtId="0" fontId="7" fillId="37" borderId="10" xfId="0" applyFont="1" applyFill="1" applyBorder="1" applyAlignment="1">
      <alignment horizontal="justify"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3" fillId="33" borderId="10" xfId="0" applyNumberFormat="1" applyFont="1" applyFill="1" applyBorder="1" applyAlignment="1">
      <alignment horizontal="center" vertical="top" wrapText="1"/>
    </xf>
    <xf numFmtId="0" fontId="7" fillId="37" borderId="14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justify" vertical="top" wrapText="1"/>
    </xf>
    <xf numFmtId="49" fontId="3" fillId="36" borderId="10" xfId="0" applyNumberFormat="1" applyFont="1" applyFill="1" applyBorder="1" applyAlignment="1">
      <alignment horizontal="center" vertical="top" wrapText="1"/>
    </xf>
    <xf numFmtId="49" fontId="15" fillId="36" borderId="10" xfId="0" applyNumberFormat="1" applyFont="1" applyFill="1" applyBorder="1" applyAlignment="1">
      <alignment horizontal="center" vertical="top" wrapText="1"/>
    </xf>
    <xf numFmtId="0" fontId="15" fillId="36" borderId="10" xfId="0" applyFont="1" applyFill="1" applyBorder="1" applyAlignment="1">
      <alignment horizontal="justify" vertical="top" wrapText="1"/>
    </xf>
    <xf numFmtId="49" fontId="15" fillId="38" borderId="10" xfId="0" applyNumberFormat="1" applyFont="1" applyFill="1" applyBorder="1" applyAlignment="1">
      <alignment horizontal="center" vertical="top" wrapText="1"/>
    </xf>
    <xf numFmtId="49" fontId="15" fillId="38" borderId="10" xfId="0" applyNumberFormat="1" applyFont="1" applyFill="1" applyBorder="1" applyAlignment="1">
      <alignment horizontal="justify" vertical="top" wrapText="1"/>
    </xf>
    <xf numFmtId="0" fontId="15" fillId="38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2" fillId="37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37" borderId="10" xfId="0" applyNumberFormat="1" applyFont="1" applyFill="1" applyBorder="1" applyAlignment="1">
      <alignment horizontal="center" vertical="top" wrapText="1"/>
    </xf>
    <xf numFmtId="49" fontId="2" fillId="36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15" fillId="36" borderId="10" xfId="0" applyNumberFormat="1" applyFont="1" applyFill="1" applyBorder="1" applyAlignment="1">
      <alignment horizontal="center" vertical="top" wrapText="1"/>
    </xf>
    <xf numFmtId="0" fontId="15" fillId="36" borderId="10" xfId="0" applyFont="1" applyFill="1" applyBorder="1" applyAlignment="1">
      <alignment horizontal="justify" vertical="top" wrapText="1"/>
    </xf>
    <xf numFmtId="49" fontId="15" fillId="38" borderId="10" xfId="0" applyNumberFormat="1" applyFont="1" applyFill="1" applyBorder="1" applyAlignment="1">
      <alignment horizontal="left" vertical="top" wrapText="1"/>
    </xf>
    <xf numFmtId="49" fontId="15" fillId="36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0" fontId="7" fillId="37" borderId="18" xfId="0" applyFont="1" applyFill="1" applyBorder="1" applyAlignment="1">
      <alignment horizontal="justify" vertical="top" wrapText="1"/>
    </xf>
    <xf numFmtId="0" fontId="7" fillId="37" borderId="15" xfId="0" applyFont="1" applyFill="1" applyBorder="1" applyAlignment="1">
      <alignment horizontal="justify" vertical="top" wrapText="1"/>
    </xf>
    <xf numFmtId="49" fontId="15" fillId="37" borderId="10" xfId="0" applyNumberFormat="1" applyFont="1" applyFill="1" applyBorder="1" applyAlignment="1">
      <alignment horizontal="center" vertical="top" wrapText="1"/>
    </xf>
    <xf numFmtId="49" fontId="1" fillId="38" borderId="10" xfId="0" applyNumberFormat="1" applyFont="1" applyFill="1" applyBorder="1" applyAlignment="1">
      <alignment horizontal="justify" vertical="top" wrapText="1"/>
    </xf>
    <xf numFmtId="49" fontId="16" fillId="38" borderId="10" xfId="0" applyNumberFormat="1" applyFont="1" applyFill="1" applyBorder="1" applyAlignment="1">
      <alignment horizontal="left" vertical="top" wrapText="1"/>
    </xf>
    <xf numFmtId="0" fontId="16" fillId="38" borderId="10" xfId="0" applyFont="1" applyFill="1" applyBorder="1" applyAlignment="1">
      <alignment horizontal="justify" vertical="top" wrapText="1"/>
    </xf>
    <xf numFmtId="49" fontId="16" fillId="38" borderId="10" xfId="0" applyNumberFormat="1" applyFont="1" applyFill="1" applyBorder="1" applyAlignment="1">
      <alignment horizontal="justify" vertical="top" wrapText="1"/>
    </xf>
    <xf numFmtId="49" fontId="18" fillId="38" borderId="10" xfId="0" applyNumberFormat="1" applyFont="1" applyFill="1" applyBorder="1" applyAlignment="1">
      <alignment horizontal="left" vertical="top" wrapText="1"/>
    </xf>
    <xf numFmtId="49" fontId="16" fillId="36" borderId="10" xfId="0" applyNumberFormat="1" applyFont="1" applyFill="1" applyBorder="1" applyAlignment="1">
      <alignment horizontal="justify" vertical="top" wrapText="1"/>
    </xf>
    <xf numFmtId="49" fontId="16" fillId="36" borderId="10" xfId="0" applyNumberFormat="1" applyFont="1" applyFill="1" applyBorder="1" applyAlignment="1">
      <alignment horizontal="left" vertical="top" wrapText="1"/>
    </xf>
    <xf numFmtId="0" fontId="16" fillId="36" borderId="10" xfId="0" applyFont="1" applyFill="1" applyBorder="1" applyAlignment="1">
      <alignment horizontal="justify" vertical="top" wrapText="1"/>
    </xf>
    <xf numFmtId="0" fontId="0" fillId="38" borderId="10" xfId="0" applyFill="1" applyBorder="1" applyAlignment="1">
      <alignment horizontal="center" vertical="top" wrapText="1"/>
    </xf>
    <xf numFmtId="0" fontId="16" fillId="38" borderId="10" xfId="0" applyFont="1" applyFill="1" applyBorder="1" applyAlignment="1">
      <alignment horizontal="center" vertical="top" wrapText="1"/>
    </xf>
    <xf numFmtId="49" fontId="16" fillId="38" borderId="10" xfId="0" applyNumberFormat="1" applyFont="1" applyFill="1" applyBorder="1" applyAlignment="1">
      <alignment horizontal="center" vertical="top" wrapText="1"/>
    </xf>
    <xf numFmtId="49" fontId="1" fillId="40" borderId="10" xfId="0" applyNumberFormat="1" applyFont="1" applyFill="1" applyBorder="1" applyAlignment="1">
      <alignment horizontal="justify" vertical="top" wrapText="1"/>
    </xf>
    <xf numFmtId="49" fontId="1" fillId="40" borderId="10" xfId="0" applyNumberFormat="1" applyFont="1" applyFill="1" applyBorder="1" applyAlignment="1">
      <alignment horizontal="center" vertical="top" wrapText="1"/>
    </xf>
    <xf numFmtId="0" fontId="1" fillId="40" borderId="10" xfId="0" applyFont="1" applyFill="1" applyBorder="1" applyAlignment="1">
      <alignment horizontal="justify" vertical="top" wrapText="1"/>
    </xf>
    <xf numFmtId="49" fontId="16" fillId="36" borderId="10" xfId="0" applyNumberFormat="1" applyFont="1" applyFill="1" applyBorder="1" applyAlignment="1">
      <alignment horizontal="center" vertical="top" wrapText="1"/>
    </xf>
    <xf numFmtId="49" fontId="16" fillId="38" borderId="14" xfId="0" applyNumberFormat="1" applyFont="1" applyFill="1" applyBorder="1" applyAlignment="1">
      <alignment horizontal="center" vertical="top" wrapText="1"/>
    </xf>
    <xf numFmtId="0" fontId="16" fillId="36" borderId="11" xfId="0" applyFont="1" applyFill="1" applyBorder="1" applyAlignment="1">
      <alignment horizontal="justify" vertical="top" wrapText="1"/>
    </xf>
    <xf numFmtId="0" fontId="16" fillId="36" borderId="13" xfId="0" applyFont="1" applyFill="1" applyBorder="1" applyAlignment="1">
      <alignment horizontal="center" vertical="top" wrapText="1"/>
    </xf>
    <xf numFmtId="0" fontId="16" fillId="36" borderId="12" xfId="0" applyFont="1" applyFill="1" applyBorder="1" applyAlignment="1">
      <alignment horizontal="left" vertical="top" wrapText="1"/>
    </xf>
    <xf numFmtId="0" fontId="16" fillId="36" borderId="13" xfId="0" applyFont="1" applyFill="1" applyBorder="1" applyAlignment="1">
      <alignment horizontal="justify" vertical="top" wrapText="1"/>
    </xf>
    <xf numFmtId="0" fontId="16" fillId="38" borderId="11" xfId="0" applyFont="1" applyFill="1" applyBorder="1" applyAlignment="1">
      <alignment horizontal="justify" vertical="top" wrapText="1"/>
    </xf>
    <xf numFmtId="0" fontId="16" fillId="36" borderId="10" xfId="0" applyFont="1" applyFill="1" applyBorder="1" applyAlignment="1">
      <alignment horizontal="justify" wrapText="1"/>
    </xf>
    <xf numFmtId="0" fontId="2" fillId="36" borderId="11" xfId="0" applyFont="1" applyFill="1" applyBorder="1" applyAlignment="1">
      <alignment horizontal="left" vertical="top" wrapText="1"/>
    </xf>
    <xf numFmtId="0" fontId="16" fillId="36" borderId="10" xfId="0" applyFont="1" applyFill="1" applyBorder="1" applyAlignment="1">
      <alignment horizontal="left" wrapText="1"/>
    </xf>
    <xf numFmtId="0" fontId="17" fillId="38" borderId="10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20" fillId="38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171" fontId="3" fillId="0" borderId="10" xfId="0" applyNumberFormat="1" applyFont="1" applyFill="1" applyBorder="1" applyAlignment="1">
      <alignment horizontal="center" vertical="top" wrapText="1"/>
    </xf>
    <xf numFmtId="0" fontId="15" fillId="37" borderId="10" xfId="0" applyFont="1" applyFill="1" applyBorder="1" applyAlignment="1">
      <alignment horizontal="justify" vertical="top" wrapText="1"/>
    </xf>
    <xf numFmtId="49" fontId="1" fillId="37" borderId="10" xfId="0" applyNumberFormat="1" applyFont="1" applyFill="1" applyBorder="1" applyAlignment="1">
      <alignment horizontal="center" vertical="top" wrapText="1"/>
    </xf>
    <xf numFmtId="0" fontId="0" fillId="37" borderId="0" xfId="0" applyFill="1" applyAlignment="1">
      <alignment/>
    </xf>
    <xf numFmtId="0" fontId="16" fillId="38" borderId="10" xfId="0" applyFont="1" applyFill="1" applyBorder="1" applyAlignment="1">
      <alignment horizontal="left" vertical="top" wrapText="1"/>
    </xf>
    <xf numFmtId="0" fontId="16" fillId="38" borderId="10" xfId="0" applyNumberFormat="1" applyFont="1" applyFill="1" applyBorder="1" applyAlignment="1">
      <alignment wrapText="1"/>
    </xf>
    <xf numFmtId="0" fontId="2" fillId="37" borderId="13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49" fontId="3" fillId="37" borderId="10" xfId="0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justify" vertical="top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6" fillId="38" borderId="13" xfId="0" applyFont="1" applyFill="1" applyBorder="1" applyAlignment="1">
      <alignment horizontal="justify" vertical="top" wrapText="1"/>
    </xf>
    <xf numFmtId="0" fontId="16" fillId="38" borderId="13" xfId="0" applyFont="1" applyFill="1" applyBorder="1" applyAlignment="1">
      <alignment horizontal="left" vertical="top" wrapText="1"/>
    </xf>
    <xf numFmtId="0" fontId="16" fillId="38" borderId="13" xfId="0" applyFont="1" applyFill="1" applyBorder="1" applyAlignment="1">
      <alignment horizontal="center" vertical="top" wrapText="1"/>
    </xf>
    <xf numFmtId="0" fontId="16" fillId="38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40" borderId="10" xfId="0" applyNumberFormat="1" applyFont="1" applyFill="1" applyBorder="1" applyAlignment="1">
      <alignment vertical="top"/>
    </xf>
    <xf numFmtId="4" fontId="15" fillId="36" borderId="10" xfId="0" applyNumberFormat="1" applyFont="1" applyFill="1" applyBorder="1" applyAlignment="1">
      <alignment horizontal="right" vertical="top" wrapText="1"/>
    </xf>
    <xf numFmtId="4" fontId="15" fillId="38" borderId="10" xfId="0" applyNumberFormat="1" applyFont="1" applyFill="1" applyBorder="1" applyAlignment="1">
      <alignment vertical="top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vertical="top"/>
    </xf>
    <xf numFmtId="4" fontId="2" fillId="37" borderId="10" xfId="0" applyNumberFormat="1" applyFont="1" applyFill="1" applyBorder="1" applyAlignment="1">
      <alignment vertical="top"/>
    </xf>
    <xf numFmtId="4" fontId="15" fillId="38" borderId="10" xfId="0" applyNumberFormat="1" applyFont="1" applyFill="1" applyBorder="1" applyAlignment="1">
      <alignment horizontal="right" vertical="top" wrapText="1"/>
    </xf>
    <xf numFmtId="4" fontId="16" fillId="38" borderId="10" xfId="0" applyNumberFormat="1" applyFont="1" applyFill="1" applyBorder="1" applyAlignment="1">
      <alignment vertical="top"/>
    </xf>
    <xf numFmtId="4" fontId="2" fillId="37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40" borderId="10" xfId="0" applyNumberFormat="1" applyFont="1" applyFill="1" applyBorder="1" applyAlignment="1">
      <alignment vertical="top"/>
    </xf>
    <xf numFmtId="4" fontId="2" fillId="36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horizontal="right" vertical="top" wrapText="1"/>
    </xf>
    <xf numFmtId="4" fontId="2" fillId="37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/>
    </xf>
    <xf numFmtId="4" fontId="2" fillId="37" borderId="10" xfId="0" applyNumberFormat="1" applyFont="1" applyFill="1" applyBorder="1" applyAlignment="1">
      <alignment horizontal="right" vertical="top"/>
    </xf>
    <xf numFmtId="4" fontId="16" fillId="38" borderId="10" xfId="0" applyNumberFormat="1" applyFont="1" applyFill="1" applyBorder="1" applyAlignment="1">
      <alignment horizontal="right" vertical="top" wrapText="1"/>
    </xf>
    <xf numFmtId="4" fontId="16" fillId="36" borderId="10" xfId="0" applyNumberFormat="1" applyFont="1" applyFill="1" applyBorder="1" applyAlignment="1">
      <alignment horizontal="right" vertical="top" wrapText="1"/>
    </xf>
    <xf numFmtId="4" fontId="1" fillId="4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vertical="top"/>
    </xf>
    <xf numFmtId="4" fontId="2" fillId="37" borderId="10" xfId="0" applyNumberFormat="1" applyFont="1" applyFill="1" applyBorder="1" applyAlignment="1">
      <alignment vertical="top"/>
    </xf>
    <xf numFmtId="4" fontId="2" fillId="0" borderId="10" xfId="0" applyNumberFormat="1" applyFont="1" applyBorder="1" applyAlignment="1">
      <alignment/>
    </xf>
    <xf numFmtId="4" fontId="16" fillId="38" borderId="10" xfId="0" applyNumberFormat="1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 horizontal="right" vertical="top" wrapText="1"/>
    </xf>
    <xf numFmtId="4" fontId="7" fillId="37" borderId="15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/>
    </xf>
    <xf numFmtId="4" fontId="16" fillId="38" borderId="10" xfId="0" applyNumberFormat="1" applyFont="1" applyFill="1" applyBorder="1" applyAlignment="1">
      <alignment horizontal="right"/>
    </xf>
    <xf numFmtId="4" fontId="16" fillId="36" borderId="13" xfId="0" applyNumberFormat="1" applyFont="1" applyFill="1" applyBorder="1" applyAlignment="1">
      <alignment horizontal="right" vertical="top" wrapText="1"/>
    </xf>
    <xf numFmtId="4" fontId="2" fillId="37" borderId="13" xfId="0" applyNumberFormat="1" applyFont="1" applyFill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41" borderId="10" xfId="0" applyNumberFormat="1" applyFont="1" applyFill="1" applyBorder="1" applyAlignment="1">
      <alignment horizontal="right" vertical="top" wrapText="1"/>
    </xf>
    <xf numFmtId="4" fontId="1" fillId="41" borderId="10" xfId="0" applyNumberFormat="1" applyFont="1" applyFill="1" applyBorder="1" applyAlignment="1">
      <alignment vertical="top"/>
    </xf>
    <xf numFmtId="0" fontId="7" fillId="37" borderId="0" xfId="0" applyFont="1" applyFill="1" applyBorder="1" applyAlignment="1">
      <alignment horizontal="justify" vertical="top" wrapText="1"/>
    </xf>
    <xf numFmtId="0" fontId="2" fillId="37" borderId="10" xfId="0" applyFont="1" applyFill="1" applyBorder="1" applyAlignment="1">
      <alignment horizontal="center" vertical="top" wrapText="1"/>
    </xf>
    <xf numFmtId="4" fontId="2" fillId="37" borderId="10" xfId="0" applyNumberFormat="1" applyFont="1" applyFill="1" applyBorder="1" applyAlignment="1">
      <alignment horizontal="right"/>
    </xf>
    <xf numFmtId="4" fontId="16" fillId="36" borderId="10" xfId="0" applyNumberFormat="1" applyFont="1" applyFill="1" applyBorder="1" applyAlignment="1">
      <alignment vertical="top"/>
    </xf>
    <xf numFmtId="49" fontId="15" fillId="37" borderId="10" xfId="0" applyNumberFormat="1" applyFont="1" applyFill="1" applyBorder="1" applyAlignment="1">
      <alignment horizontal="justify" vertical="top" wrapText="1"/>
    </xf>
    <xf numFmtId="49" fontId="22" fillId="37" borderId="10" xfId="0" applyNumberFormat="1" applyFont="1" applyFill="1" applyBorder="1" applyAlignment="1">
      <alignment horizontal="center" vertical="top" wrapText="1"/>
    </xf>
    <xf numFmtId="49" fontId="21" fillId="37" borderId="10" xfId="0" applyNumberFormat="1" applyFont="1" applyFill="1" applyBorder="1" applyAlignment="1">
      <alignment horizontal="justify" vertical="top" wrapText="1"/>
    </xf>
    <xf numFmtId="49" fontId="3" fillId="36" borderId="10" xfId="0" applyNumberFormat="1" applyFont="1" applyFill="1" applyBorder="1" applyAlignment="1">
      <alignment horizontal="center" vertical="top" wrapText="1"/>
    </xf>
    <xf numFmtId="4" fontId="3" fillId="40" borderId="10" xfId="0" applyNumberFormat="1" applyFont="1" applyFill="1" applyBorder="1" applyAlignment="1">
      <alignment vertical="top"/>
    </xf>
    <xf numFmtId="4" fontId="3" fillId="33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7" borderId="10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7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7" fillId="37" borderId="15" xfId="0" applyFont="1" applyFill="1" applyBorder="1" applyAlignment="1">
      <alignment horizontal="center" vertical="top" wrapText="1"/>
    </xf>
    <xf numFmtId="0" fontId="16" fillId="38" borderId="10" xfId="0" applyNumberFormat="1" applyFont="1" applyFill="1" applyBorder="1" applyAlignment="1">
      <alignment horizontal="center"/>
    </xf>
    <xf numFmtId="49" fontId="18" fillId="38" borderId="10" xfId="0" applyNumberFormat="1" applyFont="1" applyFill="1" applyBorder="1" applyAlignment="1">
      <alignment horizontal="center" vertical="top" wrapText="1"/>
    </xf>
    <xf numFmtId="0" fontId="16" fillId="36" borderId="12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4" fillId="37" borderId="10" xfId="0" applyNumberFormat="1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justify" vertical="top" wrapText="1"/>
    </xf>
    <xf numFmtId="4" fontId="4" fillId="37" borderId="10" xfId="0" applyNumberFormat="1" applyFont="1" applyFill="1" applyBorder="1" applyAlignment="1">
      <alignment horizontal="right" vertical="top" wrapText="1"/>
    </xf>
    <xf numFmtId="4" fontId="4" fillId="37" borderId="10" xfId="0" applyNumberFormat="1" applyFont="1" applyFill="1" applyBorder="1" applyAlignment="1">
      <alignment vertical="top"/>
    </xf>
    <xf numFmtId="4" fontId="15" fillId="36" borderId="10" xfId="0" applyNumberFormat="1" applyFont="1" applyFill="1" applyBorder="1" applyAlignment="1">
      <alignment vertical="top"/>
    </xf>
    <xf numFmtId="0" fontId="15" fillId="38" borderId="10" xfId="0" applyFont="1" applyFill="1" applyBorder="1" applyAlignment="1">
      <alignment horizontal="center" vertical="top" wrapText="1"/>
    </xf>
    <xf numFmtId="0" fontId="15" fillId="36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wrapText="1" shrinkToFit="1"/>
    </xf>
    <xf numFmtId="0" fontId="2" fillId="37" borderId="10" xfId="0" applyFont="1" applyFill="1" applyBorder="1" applyAlignment="1">
      <alignment vertical="top" wrapText="1" shrinkToFit="1"/>
    </xf>
    <xf numFmtId="0" fontId="2" fillId="0" borderId="10" xfId="0" applyFont="1" applyBorder="1" applyAlignment="1">
      <alignment wrapText="1" shrinkToFit="1"/>
    </xf>
    <xf numFmtId="0" fontId="7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/>
    </xf>
    <xf numFmtId="4" fontId="2" fillId="37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3" fillId="36" borderId="10" xfId="0" applyFont="1" applyFill="1" applyBorder="1" applyAlignment="1">
      <alignment horizontal="justify" vertical="top" wrapText="1"/>
    </xf>
    <xf numFmtId="0" fontId="15" fillId="36" borderId="10" xfId="0" applyNumberFormat="1" applyFont="1" applyFill="1" applyBorder="1" applyAlignment="1">
      <alignment horizontal="center"/>
    </xf>
    <xf numFmtId="0" fontId="15" fillId="36" borderId="10" xfId="0" applyNumberFormat="1" applyFont="1" applyFill="1" applyBorder="1" applyAlignment="1">
      <alignment wrapText="1"/>
    </xf>
    <xf numFmtId="4" fontId="15" fillId="36" borderId="10" xfId="0" applyNumberFormat="1" applyFont="1" applyFill="1" applyBorder="1" applyAlignment="1">
      <alignment horizontal="right" vertical="top"/>
    </xf>
    <xf numFmtId="0" fontId="23" fillId="36" borderId="10" xfId="0" applyFont="1" applyFill="1" applyBorder="1" applyAlignment="1">
      <alignment horizontal="center" vertical="top" wrapText="1"/>
    </xf>
    <xf numFmtId="0" fontId="15" fillId="36" borderId="11" xfId="0" applyFont="1" applyFill="1" applyBorder="1" applyAlignment="1">
      <alignment horizontal="justify" vertical="top" wrapText="1"/>
    </xf>
    <xf numFmtId="0" fontId="15" fillId="36" borderId="13" xfId="0" applyFont="1" applyFill="1" applyBorder="1" applyAlignment="1">
      <alignment horizontal="justify" vertical="top" wrapText="1"/>
    </xf>
    <xf numFmtId="0" fontId="15" fillId="36" borderId="13" xfId="0" applyFont="1" applyFill="1" applyBorder="1" applyAlignment="1">
      <alignment horizontal="center" vertical="top" wrapText="1"/>
    </xf>
    <xf numFmtId="4" fontId="15" fillId="36" borderId="13" xfId="0" applyNumberFormat="1" applyFont="1" applyFill="1" applyBorder="1" applyAlignment="1">
      <alignment horizontal="right" vertical="top" wrapText="1"/>
    </xf>
    <xf numFmtId="49" fontId="15" fillId="36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vertical="top"/>
    </xf>
    <xf numFmtId="0" fontId="17" fillId="38" borderId="10" xfId="0" applyFont="1" applyFill="1" applyBorder="1" applyAlignment="1">
      <alignment horizontal="center" vertical="top" wrapText="1"/>
    </xf>
    <xf numFmtId="0" fontId="17" fillId="38" borderId="10" xfId="0" applyFont="1" applyFill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4" fontId="16" fillId="38" borderId="10" xfId="0" applyNumberFormat="1" applyFont="1" applyFill="1" applyBorder="1" applyAlignment="1">
      <alignment vertical="top"/>
    </xf>
    <xf numFmtId="49" fontId="16" fillId="36" borderId="10" xfId="0" applyNumberFormat="1" applyFont="1" applyFill="1" applyBorder="1" applyAlignment="1">
      <alignment horizontal="center" vertical="top" wrapText="1"/>
    </xf>
    <xf numFmtId="0" fontId="16" fillId="36" borderId="10" xfId="0" applyFont="1" applyFill="1" applyBorder="1" applyAlignment="1">
      <alignment horizontal="justify" vertical="top" wrapText="1"/>
    </xf>
    <xf numFmtId="4" fontId="16" fillId="36" borderId="10" xfId="0" applyNumberFormat="1" applyFont="1" applyFill="1" applyBorder="1" applyAlignment="1">
      <alignment horizontal="right" vertical="top" wrapText="1"/>
    </xf>
    <xf numFmtId="4" fontId="16" fillId="36" borderId="10" xfId="0" applyNumberFormat="1" applyFont="1" applyFill="1" applyBorder="1" applyAlignment="1">
      <alignment vertical="top"/>
    </xf>
    <xf numFmtId="4" fontId="17" fillId="38" borderId="10" xfId="0" applyNumberFormat="1" applyFont="1" applyFill="1" applyBorder="1" applyAlignment="1">
      <alignment horizontal="right" vertical="top" wrapText="1"/>
    </xf>
    <xf numFmtId="0" fontId="2" fillId="37" borderId="15" xfId="0" applyFont="1" applyFill="1" applyBorder="1" applyAlignment="1">
      <alignment horizontal="center"/>
    </xf>
    <xf numFmtId="0" fontId="2" fillId="0" borderId="15" xfId="0" applyFont="1" applyBorder="1" applyAlignment="1">
      <alignment wrapText="1"/>
    </xf>
    <xf numFmtId="4" fontId="7" fillId="0" borderId="15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vertical="top"/>
    </xf>
    <xf numFmtId="0" fontId="17" fillId="38" borderId="15" xfId="0" applyFont="1" applyFill="1" applyBorder="1" applyAlignment="1">
      <alignment horizontal="center" vertical="top" wrapText="1"/>
    </xf>
    <xf numFmtId="0" fontId="17" fillId="38" borderId="15" xfId="0" applyFont="1" applyFill="1" applyBorder="1" applyAlignment="1">
      <alignment horizontal="justify" vertical="top" wrapText="1"/>
    </xf>
    <xf numFmtId="4" fontId="17" fillId="38" borderId="15" xfId="0" applyNumberFormat="1" applyFont="1" applyFill="1" applyBorder="1" applyAlignment="1">
      <alignment horizontal="right" vertical="top" wrapText="1"/>
    </xf>
    <xf numFmtId="0" fontId="2" fillId="37" borderId="11" xfId="0" applyFont="1" applyFill="1" applyBorder="1" applyAlignment="1">
      <alignment horizontal="justify" vertical="top" wrapText="1"/>
    </xf>
    <xf numFmtId="0" fontId="2" fillId="37" borderId="13" xfId="0" applyFont="1" applyFill="1" applyBorder="1" applyAlignment="1">
      <alignment horizontal="justify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35" borderId="10" xfId="0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3" fontId="2" fillId="0" borderId="10" xfId="0" applyNumberFormat="1" applyFont="1" applyBorder="1" applyAlignment="1">
      <alignment horizontal="right" vertical="top" wrapText="1"/>
    </xf>
    <xf numFmtId="49" fontId="2" fillId="37" borderId="10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justify"/>
    </xf>
    <xf numFmtId="0" fontId="1" fillId="41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39" borderId="14" xfId="0" applyFont="1" applyFill="1" applyBorder="1" applyAlignment="1">
      <alignment horizontal="justify" vertical="top" wrapText="1"/>
    </xf>
    <xf numFmtId="0" fontId="8" fillId="39" borderId="19" xfId="0" applyFont="1" applyFill="1" applyBorder="1" applyAlignment="1">
      <alignment horizontal="justify" vertical="top" wrapText="1"/>
    </xf>
    <xf numFmtId="0" fontId="8" fillId="39" borderId="12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8" fillId="37" borderId="15" xfId="0" applyFont="1" applyFill="1" applyBorder="1" applyAlignment="1">
      <alignment horizontal="justify" vertical="top" wrapText="1"/>
    </xf>
    <xf numFmtId="0" fontId="8" fillId="37" borderId="17" xfId="0" applyFont="1" applyFill="1" applyBorder="1" applyAlignment="1">
      <alignment horizontal="justify" vertical="top" wrapText="1"/>
    </xf>
    <xf numFmtId="0" fontId="8" fillId="37" borderId="11" xfId="0" applyFont="1" applyFill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2" fillId="37" borderId="15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1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5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103">
      <selection activeCell="D2" sqref="D2"/>
    </sheetView>
  </sheetViews>
  <sheetFormatPr defaultColWidth="9.00390625" defaultRowHeight="12.75"/>
  <cols>
    <col min="2" max="2" width="6.875" style="0" customWidth="1"/>
    <col min="3" max="3" width="51.75390625" style="0" customWidth="1"/>
    <col min="4" max="4" width="22.625" style="0" customWidth="1"/>
    <col min="5" max="5" width="15.375" style="0" customWidth="1"/>
  </cols>
  <sheetData>
    <row r="1" spans="4:5" ht="51.75" customHeight="1">
      <c r="D1" s="327" t="s">
        <v>272</v>
      </c>
      <c r="E1" s="328"/>
    </row>
    <row r="3" spans="1:4" ht="14.25">
      <c r="A3" s="329" t="s">
        <v>199</v>
      </c>
      <c r="B3" s="330"/>
      <c r="C3" s="330"/>
      <c r="D3" s="330"/>
    </row>
    <row r="4" spans="1:4" ht="12.75" customHeight="1">
      <c r="A4" s="331" t="s">
        <v>200</v>
      </c>
      <c r="B4" s="330"/>
      <c r="C4" s="330"/>
      <c r="D4" s="330"/>
    </row>
    <row r="5" ht="14.25">
      <c r="A5" s="1"/>
    </row>
    <row r="6" spans="1:5" ht="30">
      <c r="A6" s="2" t="s">
        <v>0</v>
      </c>
      <c r="B6" s="2" t="s">
        <v>1</v>
      </c>
      <c r="C6" s="2" t="s">
        <v>2</v>
      </c>
      <c r="D6" s="2" t="s">
        <v>201</v>
      </c>
      <c r="E6" s="2" t="s">
        <v>202</v>
      </c>
    </row>
    <row r="7" spans="1:5" ht="18" customHeight="1">
      <c r="A7" s="4" t="s">
        <v>85</v>
      </c>
      <c r="B7" s="8"/>
      <c r="C7" s="9" t="s">
        <v>86</v>
      </c>
      <c r="D7" s="21">
        <f>D8</f>
        <v>266669</v>
      </c>
      <c r="E7" s="54" t="s">
        <v>203</v>
      </c>
    </row>
    <row r="8" spans="1:5" ht="31.5" customHeight="1">
      <c r="A8" s="40" t="s">
        <v>177</v>
      </c>
      <c r="B8" s="40"/>
      <c r="C8" s="41" t="s">
        <v>185</v>
      </c>
      <c r="D8" s="42">
        <f>D9</f>
        <v>266669</v>
      </c>
      <c r="E8" s="55"/>
    </row>
    <row r="9" spans="1:5" ht="48" customHeight="1">
      <c r="A9" s="2"/>
      <c r="B9" s="2">
        <v>6298</v>
      </c>
      <c r="C9" s="43" t="s">
        <v>155</v>
      </c>
      <c r="D9" s="7">
        <v>266669</v>
      </c>
      <c r="E9" s="19"/>
    </row>
    <row r="10" spans="1:5" ht="18.75" customHeight="1">
      <c r="A10" s="4" t="s">
        <v>3</v>
      </c>
      <c r="B10" s="44"/>
      <c r="C10" s="9" t="s">
        <v>4</v>
      </c>
      <c r="D10" s="21">
        <f>SUM(D11)</f>
        <v>26000</v>
      </c>
      <c r="E10" s="54" t="s">
        <v>203</v>
      </c>
    </row>
    <row r="11" spans="1:5" ht="16.5" customHeight="1">
      <c r="A11" s="10" t="s">
        <v>5</v>
      </c>
      <c r="B11" s="11"/>
      <c r="C11" s="11" t="s">
        <v>6</v>
      </c>
      <c r="D11" s="37">
        <f>D12+D13</f>
        <v>26000</v>
      </c>
      <c r="E11" s="55"/>
    </row>
    <row r="12" spans="1:5" ht="63.75" customHeight="1">
      <c r="A12" s="30"/>
      <c r="B12" s="30" t="s">
        <v>7</v>
      </c>
      <c r="C12" s="3" t="s">
        <v>8</v>
      </c>
      <c r="D12" s="23">
        <v>1000</v>
      </c>
      <c r="E12" s="19"/>
    </row>
    <row r="13" spans="1:5" ht="19.5" customHeight="1">
      <c r="A13" s="6"/>
      <c r="B13" s="6" t="s">
        <v>137</v>
      </c>
      <c r="C13" s="3" t="s">
        <v>138</v>
      </c>
      <c r="D13" s="7">
        <v>25000</v>
      </c>
      <c r="E13" s="19"/>
    </row>
    <row r="14" spans="1:5" ht="15.75" customHeight="1">
      <c r="A14" s="4">
        <v>400</v>
      </c>
      <c r="B14" s="8"/>
      <c r="C14" s="9" t="s">
        <v>9</v>
      </c>
      <c r="D14" s="21">
        <f>SUM(D15)</f>
        <v>3674</v>
      </c>
      <c r="E14" s="54" t="s">
        <v>203</v>
      </c>
    </row>
    <row r="15" spans="1:5" ht="16.5" customHeight="1">
      <c r="A15" s="10">
        <v>40001</v>
      </c>
      <c r="B15" s="10"/>
      <c r="C15" s="11" t="s">
        <v>10</v>
      </c>
      <c r="D15" s="37">
        <f>SUM(D16)</f>
        <v>3674</v>
      </c>
      <c r="E15" s="55"/>
    </row>
    <row r="16" spans="1:5" ht="16.5" customHeight="1">
      <c r="A16" s="6"/>
      <c r="B16" s="6" t="s">
        <v>11</v>
      </c>
      <c r="C16" s="3" t="s">
        <v>12</v>
      </c>
      <c r="D16" s="7">
        <v>3674</v>
      </c>
      <c r="E16" s="19"/>
    </row>
    <row r="17" spans="1:5" ht="19.5" customHeight="1">
      <c r="A17" s="4">
        <v>700</v>
      </c>
      <c r="B17" s="8"/>
      <c r="C17" s="9" t="s">
        <v>13</v>
      </c>
      <c r="D17" s="21">
        <f>SUM(D18)</f>
        <v>392970</v>
      </c>
      <c r="E17" s="54" t="s">
        <v>203</v>
      </c>
    </row>
    <row r="18" spans="1:5" ht="15" customHeight="1">
      <c r="A18" s="10">
        <v>70005</v>
      </c>
      <c r="B18" s="10"/>
      <c r="C18" s="11" t="s">
        <v>14</v>
      </c>
      <c r="D18" s="37">
        <f>D19+D20+D28+D29+D30+D31</f>
        <v>392970</v>
      </c>
      <c r="E18" s="55"/>
    </row>
    <row r="19" spans="1:5" ht="16.5" customHeight="1">
      <c r="A19" s="6"/>
      <c r="B19" s="6" t="s">
        <v>15</v>
      </c>
      <c r="C19" s="3" t="s">
        <v>16</v>
      </c>
      <c r="D19" s="23">
        <v>2200</v>
      </c>
      <c r="E19" s="19"/>
    </row>
    <row r="20" spans="1:5" ht="66.75" customHeight="1">
      <c r="A20" s="333"/>
      <c r="B20" s="333" t="s">
        <v>7</v>
      </c>
      <c r="C20" s="3" t="s">
        <v>8</v>
      </c>
      <c r="D20" s="335">
        <v>387970</v>
      </c>
      <c r="E20" s="19"/>
    </row>
    <row r="21" spans="1:5" ht="18" customHeight="1">
      <c r="A21" s="333"/>
      <c r="B21" s="333"/>
      <c r="C21" s="3" t="s">
        <v>17</v>
      </c>
      <c r="D21" s="335"/>
      <c r="E21" s="19"/>
    </row>
    <row r="22" spans="1:5" ht="15.75" customHeight="1">
      <c r="A22" s="333"/>
      <c r="B22" s="333"/>
      <c r="C22" s="45" t="s">
        <v>188</v>
      </c>
      <c r="D22" s="335"/>
      <c r="E22" s="19"/>
    </row>
    <row r="23" spans="1:5" ht="18.75" customHeight="1">
      <c r="A23" s="333"/>
      <c r="B23" s="333"/>
      <c r="C23" s="46" t="s">
        <v>189</v>
      </c>
      <c r="D23" s="335"/>
      <c r="E23" s="19"/>
    </row>
    <row r="24" spans="1:5" ht="18.75" customHeight="1">
      <c r="A24" s="333"/>
      <c r="B24" s="333"/>
      <c r="C24" s="45" t="s">
        <v>190</v>
      </c>
      <c r="D24" s="335"/>
      <c r="E24" s="19"/>
    </row>
    <row r="25" spans="1:5" ht="18.75" customHeight="1">
      <c r="A25" s="333"/>
      <c r="B25" s="333"/>
      <c r="C25" s="45" t="s">
        <v>191</v>
      </c>
      <c r="D25" s="335"/>
      <c r="E25" s="19"/>
    </row>
    <row r="26" spans="1:5" ht="22.5" customHeight="1">
      <c r="A26" s="333"/>
      <c r="B26" s="333"/>
      <c r="C26" s="45" t="s">
        <v>192</v>
      </c>
      <c r="D26" s="335"/>
      <c r="E26" s="19"/>
    </row>
    <row r="27" spans="1:5" ht="30">
      <c r="A27" s="334"/>
      <c r="B27" s="334"/>
      <c r="C27" s="45" t="s">
        <v>193</v>
      </c>
      <c r="D27" s="335"/>
      <c r="E27" s="19"/>
    </row>
    <row r="28" spans="1:5" ht="31.5" customHeight="1">
      <c r="A28" s="47"/>
      <c r="B28" s="6" t="s">
        <v>157</v>
      </c>
      <c r="C28" s="3" t="s">
        <v>158</v>
      </c>
      <c r="D28" s="7"/>
      <c r="E28" s="19"/>
    </row>
    <row r="29" spans="1:5" ht="18.75" customHeight="1">
      <c r="A29" s="6"/>
      <c r="B29" s="6" t="s">
        <v>11</v>
      </c>
      <c r="C29" s="3" t="s">
        <v>139</v>
      </c>
      <c r="D29" s="7">
        <v>1800</v>
      </c>
      <c r="E29" s="19"/>
    </row>
    <row r="30" spans="1:5" ht="17.25" customHeight="1">
      <c r="A30" s="6"/>
      <c r="B30" s="6" t="s">
        <v>18</v>
      </c>
      <c r="C30" s="3" t="s">
        <v>19</v>
      </c>
      <c r="D30" s="7">
        <v>1000</v>
      </c>
      <c r="E30" s="19"/>
    </row>
    <row r="31" spans="1:5" ht="18.75" customHeight="1">
      <c r="A31" s="6"/>
      <c r="B31" s="6" t="s">
        <v>142</v>
      </c>
      <c r="C31" s="3" t="s">
        <v>143</v>
      </c>
      <c r="D31" s="7"/>
      <c r="E31" s="19"/>
    </row>
    <row r="32" spans="1:5" ht="18.75" customHeight="1">
      <c r="A32" s="4">
        <v>710</v>
      </c>
      <c r="B32" s="8"/>
      <c r="C32" s="9" t="s">
        <v>20</v>
      </c>
      <c r="D32" s="21">
        <f>SUM(D33)</f>
        <v>13000</v>
      </c>
      <c r="E32" s="54" t="s">
        <v>203</v>
      </c>
    </row>
    <row r="33" spans="1:5" ht="18.75" customHeight="1">
      <c r="A33" s="10">
        <v>71035</v>
      </c>
      <c r="B33" s="10"/>
      <c r="C33" s="11" t="s">
        <v>21</v>
      </c>
      <c r="D33" s="37">
        <f>SUM(D34)</f>
        <v>13000</v>
      </c>
      <c r="E33" s="55"/>
    </row>
    <row r="34" spans="1:5" ht="18" customHeight="1">
      <c r="A34" s="6"/>
      <c r="B34" s="6" t="s">
        <v>11</v>
      </c>
      <c r="C34" s="3" t="s">
        <v>22</v>
      </c>
      <c r="D34" s="7">
        <v>13000</v>
      </c>
      <c r="E34" s="19"/>
    </row>
    <row r="35" spans="1:5" ht="18" customHeight="1">
      <c r="A35" s="4">
        <v>750</v>
      </c>
      <c r="B35" s="8"/>
      <c r="C35" s="9" t="s">
        <v>23</v>
      </c>
      <c r="D35" s="21">
        <f>SUM(D36+D39)</f>
        <v>118237</v>
      </c>
      <c r="E35" s="54" t="s">
        <v>203</v>
      </c>
    </row>
    <row r="36" spans="1:5" ht="17.25" customHeight="1">
      <c r="A36" s="10">
        <v>75011</v>
      </c>
      <c r="B36" s="10"/>
      <c r="C36" s="11" t="s">
        <v>24</v>
      </c>
      <c r="D36" s="37">
        <f>SUM(D37+D38)</f>
        <v>84237</v>
      </c>
      <c r="E36" s="55"/>
    </row>
    <row r="37" spans="1:5" ht="62.25" customHeight="1">
      <c r="A37" s="6"/>
      <c r="B37" s="6">
        <v>2010</v>
      </c>
      <c r="C37" s="3" t="s">
        <v>25</v>
      </c>
      <c r="D37" s="7">
        <v>81800</v>
      </c>
      <c r="E37" s="19"/>
    </row>
    <row r="38" spans="1:5" ht="48.75" customHeight="1">
      <c r="A38" s="6"/>
      <c r="B38" s="6" t="s">
        <v>140</v>
      </c>
      <c r="C38" s="3" t="s">
        <v>141</v>
      </c>
      <c r="D38" s="7">
        <v>2437</v>
      </c>
      <c r="E38" s="19"/>
    </row>
    <row r="39" spans="1:5" ht="16.5" customHeight="1">
      <c r="A39" s="10">
        <v>75023</v>
      </c>
      <c r="B39" s="10"/>
      <c r="C39" s="11" t="s">
        <v>26</v>
      </c>
      <c r="D39" s="37">
        <f>D40+D41+D42+D43</f>
        <v>34000</v>
      </c>
      <c r="E39" s="55"/>
    </row>
    <row r="40" spans="1:5" ht="15" customHeight="1">
      <c r="A40" s="6"/>
      <c r="B40" s="6" t="s">
        <v>27</v>
      </c>
      <c r="C40" s="3" t="s">
        <v>28</v>
      </c>
      <c r="D40" s="7">
        <v>2000</v>
      </c>
      <c r="E40" s="19"/>
    </row>
    <row r="41" spans="1:5" ht="19.5" customHeight="1">
      <c r="A41" s="6"/>
      <c r="B41" s="6" t="s">
        <v>159</v>
      </c>
      <c r="C41" s="3" t="s">
        <v>160</v>
      </c>
      <c r="D41" s="7">
        <v>3000</v>
      </c>
      <c r="E41" s="19"/>
    </row>
    <row r="42" spans="1:5" ht="16.5" customHeight="1">
      <c r="A42" s="6"/>
      <c r="B42" s="6" t="s">
        <v>18</v>
      </c>
      <c r="C42" s="3" t="s">
        <v>19</v>
      </c>
      <c r="D42" s="7">
        <v>25000</v>
      </c>
      <c r="E42" s="19"/>
    </row>
    <row r="43" spans="1:5" ht="15.75" customHeight="1">
      <c r="A43" s="6"/>
      <c r="B43" s="6" t="s">
        <v>142</v>
      </c>
      <c r="C43" s="3" t="s">
        <v>143</v>
      </c>
      <c r="D43" s="7">
        <v>4000</v>
      </c>
      <c r="E43" s="19"/>
    </row>
    <row r="44" spans="1:5" ht="18.75" customHeight="1">
      <c r="A44" s="4">
        <v>751</v>
      </c>
      <c r="B44" s="8"/>
      <c r="C44" s="9" t="s">
        <v>29</v>
      </c>
      <c r="D44" s="21">
        <f>SUM(D45)</f>
        <v>1330</v>
      </c>
      <c r="E44" s="54" t="s">
        <v>203</v>
      </c>
    </row>
    <row r="45" spans="1:5" ht="17.25" customHeight="1">
      <c r="A45" s="10">
        <v>75101</v>
      </c>
      <c r="B45" s="10"/>
      <c r="C45" s="11" t="s">
        <v>30</v>
      </c>
      <c r="D45" s="37">
        <f>SUM(D46)</f>
        <v>1330</v>
      </c>
      <c r="E45" s="55"/>
    </row>
    <row r="46" spans="1:5" ht="64.5" customHeight="1">
      <c r="A46" s="6"/>
      <c r="B46" s="6">
        <v>2010</v>
      </c>
      <c r="C46" s="3" t="s">
        <v>25</v>
      </c>
      <c r="D46" s="7">
        <v>1330</v>
      </c>
      <c r="E46" s="19"/>
    </row>
    <row r="47" spans="1:5" ht="18" customHeight="1">
      <c r="A47" s="4" t="s">
        <v>161</v>
      </c>
      <c r="B47" s="4"/>
      <c r="C47" s="9" t="s">
        <v>162</v>
      </c>
      <c r="D47" s="21">
        <f>SUM(D48)</f>
        <v>200</v>
      </c>
      <c r="E47" s="54" t="s">
        <v>203</v>
      </c>
    </row>
    <row r="48" spans="1:5" ht="20.25" customHeight="1">
      <c r="A48" s="10" t="s">
        <v>163</v>
      </c>
      <c r="B48" s="10"/>
      <c r="C48" s="11" t="s">
        <v>164</v>
      </c>
      <c r="D48" s="37">
        <f>SUM(D49)</f>
        <v>200</v>
      </c>
      <c r="E48" s="55"/>
    </row>
    <row r="49" spans="1:5" ht="60">
      <c r="A49" s="6"/>
      <c r="B49" s="6">
        <v>2010</v>
      </c>
      <c r="C49" s="3" t="s">
        <v>25</v>
      </c>
      <c r="D49" s="7">
        <v>200</v>
      </c>
      <c r="E49" s="19"/>
    </row>
    <row r="50" spans="1:5" ht="33" customHeight="1">
      <c r="A50" s="4">
        <v>754</v>
      </c>
      <c r="B50" s="8"/>
      <c r="C50" s="9" t="s">
        <v>31</v>
      </c>
      <c r="D50" s="21">
        <f>SUM(D51)</f>
        <v>250</v>
      </c>
      <c r="E50" s="54" t="s">
        <v>203</v>
      </c>
    </row>
    <row r="51" spans="1:5" ht="20.25" customHeight="1">
      <c r="A51" s="10">
        <v>75414</v>
      </c>
      <c r="B51" s="10"/>
      <c r="C51" s="11" t="s">
        <v>32</v>
      </c>
      <c r="D51" s="37">
        <f>SUM(D52)</f>
        <v>250</v>
      </c>
      <c r="E51" s="55"/>
    </row>
    <row r="52" spans="1:5" ht="62.25" customHeight="1">
      <c r="A52" s="6"/>
      <c r="B52" s="6">
        <v>2010</v>
      </c>
      <c r="C52" s="3" t="s">
        <v>25</v>
      </c>
      <c r="D52" s="48">
        <v>250</v>
      </c>
      <c r="E52" s="19"/>
    </row>
    <row r="53" spans="1:5" ht="18.75" customHeight="1">
      <c r="A53" s="4">
        <v>756</v>
      </c>
      <c r="B53" s="8"/>
      <c r="C53" s="9" t="s">
        <v>33</v>
      </c>
      <c r="D53" s="21">
        <f>D54+D57+D64+D73+D77</f>
        <v>3733175</v>
      </c>
      <c r="E53" s="54" t="s">
        <v>203</v>
      </c>
    </row>
    <row r="54" spans="1:5" ht="20.25" customHeight="1">
      <c r="A54" s="10">
        <v>75601</v>
      </c>
      <c r="B54" s="10"/>
      <c r="C54" s="11" t="s">
        <v>34</v>
      </c>
      <c r="D54" s="37">
        <f>D55+D56</f>
        <v>10000</v>
      </c>
      <c r="E54" s="55"/>
    </row>
    <row r="55" spans="1:5" ht="32.25" customHeight="1">
      <c r="A55" s="6"/>
      <c r="B55" s="6" t="s">
        <v>35</v>
      </c>
      <c r="C55" s="3" t="s">
        <v>36</v>
      </c>
      <c r="D55" s="7">
        <v>9800</v>
      </c>
      <c r="E55" s="19"/>
    </row>
    <row r="56" spans="1:5" ht="16.5" customHeight="1">
      <c r="A56" s="6"/>
      <c r="B56" s="6" t="s">
        <v>37</v>
      </c>
      <c r="C56" s="3" t="s">
        <v>38</v>
      </c>
      <c r="D56" s="7">
        <v>200</v>
      </c>
      <c r="E56" s="19"/>
    </row>
    <row r="57" spans="1:5" ht="15" customHeight="1">
      <c r="A57" s="10">
        <v>75615</v>
      </c>
      <c r="B57" s="10"/>
      <c r="C57" s="11" t="s">
        <v>144</v>
      </c>
      <c r="D57" s="37">
        <f>SUM(D58:D63)</f>
        <v>852900</v>
      </c>
      <c r="E57" s="55"/>
    </row>
    <row r="58" spans="1:5" ht="18.75" customHeight="1">
      <c r="A58" s="6"/>
      <c r="B58" s="6" t="s">
        <v>39</v>
      </c>
      <c r="C58" s="3" t="s">
        <v>40</v>
      </c>
      <c r="D58" s="7">
        <v>810000</v>
      </c>
      <c r="E58" s="19"/>
    </row>
    <row r="59" spans="1:5" ht="18.75" customHeight="1">
      <c r="A59" s="6"/>
      <c r="B59" s="6" t="s">
        <v>41</v>
      </c>
      <c r="C59" s="3" t="s">
        <v>42</v>
      </c>
      <c r="D59" s="7">
        <v>8900</v>
      </c>
      <c r="E59" s="19"/>
    </row>
    <row r="60" spans="1:5" ht="18.75" customHeight="1">
      <c r="A60" s="6"/>
      <c r="B60" s="6" t="s">
        <v>43</v>
      </c>
      <c r="C60" s="3" t="s">
        <v>44</v>
      </c>
      <c r="D60" s="7">
        <v>12000</v>
      </c>
      <c r="E60" s="19"/>
    </row>
    <row r="61" spans="1:5" ht="18.75" customHeight="1">
      <c r="A61" s="6"/>
      <c r="B61" s="6" t="s">
        <v>45</v>
      </c>
      <c r="C61" s="3" t="s">
        <v>46</v>
      </c>
      <c r="D61" s="7">
        <v>15000</v>
      </c>
      <c r="E61" s="19"/>
    </row>
    <row r="62" spans="1:5" ht="18.75" customHeight="1">
      <c r="A62" s="6"/>
      <c r="B62" s="6" t="s">
        <v>50</v>
      </c>
      <c r="C62" s="3" t="s">
        <v>51</v>
      </c>
      <c r="D62" s="7">
        <v>5000</v>
      </c>
      <c r="E62" s="19"/>
    </row>
    <row r="63" spans="1:5" ht="18.75" customHeight="1">
      <c r="A63" s="6"/>
      <c r="B63" s="6" t="s">
        <v>37</v>
      </c>
      <c r="C63" s="3" t="s">
        <v>38</v>
      </c>
      <c r="D63" s="7">
        <v>2000</v>
      </c>
      <c r="E63" s="19"/>
    </row>
    <row r="64" spans="1:5" ht="16.5" customHeight="1">
      <c r="A64" s="10" t="s">
        <v>145</v>
      </c>
      <c r="B64" s="10"/>
      <c r="C64" s="11" t="s">
        <v>146</v>
      </c>
      <c r="D64" s="37">
        <f>D65+D66+D67+D68+D69+D70+D71+D72</f>
        <v>714600</v>
      </c>
      <c r="E64" s="55"/>
    </row>
    <row r="65" spans="1:5" ht="16.5" customHeight="1">
      <c r="A65" s="6"/>
      <c r="B65" s="6" t="s">
        <v>39</v>
      </c>
      <c r="C65" s="3" t="s">
        <v>40</v>
      </c>
      <c r="D65" s="7">
        <v>150000</v>
      </c>
      <c r="E65" s="19"/>
    </row>
    <row r="66" spans="1:5" ht="16.5" customHeight="1">
      <c r="A66" s="6"/>
      <c r="B66" s="6" t="s">
        <v>41</v>
      </c>
      <c r="C66" s="3" t="s">
        <v>42</v>
      </c>
      <c r="D66" s="7">
        <f>360600-60000+65000</f>
        <v>365600</v>
      </c>
      <c r="E66" s="19"/>
    </row>
    <row r="67" spans="1:5" ht="15.75" customHeight="1">
      <c r="A67" s="6"/>
      <c r="B67" s="6" t="s">
        <v>43</v>
      </c>
      <c r="C67" s="3" t="s">
        <v>44</v>
      </c>
      <c r="D67" s="7">
        <v>39000</v>
      </c>
      <c r="E67" s="19"/>
    </row>
    <row r="68" spans="1:5" ht="18" customHeight="1">
      <c r="A68" s="6"/>
      <c r="B68" s="6" t="s">
        <v>45</v>
      </c>
      <c r="C68" s="3" t="s">
        <v>46</v>
      </c>
      <c r="D68" s="7">
        <v>70000</v>
      </c>
      <c r="E68" s="19"/>
    </row>
    <row r="69" spans="1:5" ht="16.5" customHeight="1">
      <c r="A69" s="6"/>
      <c r="B69" s="6" t="s">
        <v>47</v>
      </c>
      <c r="C69" s="3" t="s">
        <v>48</v>
      </c>
      <c r="D69" s="7">
        <v>4000</v>
      </c>
      <c r="E69" s="19"/>
    </row>
    <row r="70" spans="1:5" ht="18.75" customHeight="1">
      <c r="A70" s="6"/>
      <c r="B70" s="6" t="s">
        <v>49</v>
      </c>
      <c r="C70" s="3" t="s">
        <v>147</v>
      </c>
      <c r="D70" s="7">
        <v>16000</v>
      </c>
      <c r="E70" s="19"/>
    </row>
    <row r="71" spans="1:5" ht="21" customHeight="1">
      <c r="A71" s="6"/>
      <c r="B71" s="6" t="s">
        <v>50</v>
      </c>
      <c r="C71" s="3" t="s">
        <v>51</v>
      </c>
      <c r="D71" s="7">
        <v>60000</v>
      </c>
      <c r="E71" s="19"/>
    </row>
    <row r="72" spans="1:5" ht="18.75" customHeight="1">
      <c r="A72" s="6"/>
      <c r="B72" s="6" t="s">
        <v>37</v>
      </c>
      <c r="C72" s="3" t="s">
        <v>38</v>
      </c>
      <c r="D72" s="7">
        <v>10000</v>
      </c>
      <c r="E72" s="19"/>
    </row>
    <row r="73" spans="1:5" ht="15.75" customHeight="1">
      <c r="A73" s="10">
        <v>75618</v>
      </c>
      <c r="B73" s="10"/>
      <c r="C73" s="11" t="s">
        <v>52</v>
      </c>
      <c r="D73" s="37">
        <f>D74+D75+D76</f>
        <v>130000</v>
      </c>
      <c r="E73" s="55"/>
    </row>
    <row r="74" spans="1:5" ht="18.75" customHeight="1">
      <c r="A74" s="6"/>
      <c r="B74" s="6" t="s">
        <v>53</v>
      </c>
      <c r="C74" s="3" t="s">
        <v>54</v>
      </c>
      <c r="D74" s="7">
        <v>30000</v>
      </c>
      <c r="E74" s="19"/>
    </row>
    <row r="75" spans="1:5" ht="32.25" customHeight="1">
      <c r="A75" s="6"/>
      <c r="B75" s="6" t="s">
        <v>55</v>
      </c>
      <c r="C75" s="3" t="s">
        <v>198</v>
      </c>
      <c r="D75" s="7">
        <v>92000</v>
      </c>
      <c r="E75" s="19"/>
    </row>
    <row r="76" spans="1:5" ht="19.5" customHeight="1">
      <c r="A76" s="6"/>
      <c r="B76" s="6" t="s">
        <v>194</v>
      </c>
      <c r="C76" s="3" t="s">
        <v>195</v>
      </c>
      <c r="D76" s="7">
        <v>8000</v>
      </c>
      <c r="E76" s="19"/>
    </row>
    <row r="77" spans="1:5" ht="18.75" customHeight="1">
      <c r="A77" s="10">
        <v>75621</v>
      </c>
      <c r="B77" s="10"/>
      <c r="C77" s="11" t="s">
        <v>56</v>
      </c>
      <c r="D77" s="37">
        <f>SUM(D78+D79)</f>
        <v>2025675</v>
      </c>
      <c r="E77" s="55"/>
    </row>
    <row r="78" spans="1:5" ht="18" customHeight="1">
      <c r="A78" s="6"/>
      <c r="B78" s="6" t="s">
        <v>57</v>
      </c>
      <c r="C78" s="3" t="s">
        <v>58</v>
      </c>
      <c r="D78" s="7">
        <v>2010675</v>
      </c>
      <c r="E78" s="19"/>
    </row>
    <row r="79" spans="1:5" ht="19.5" customHeight="1">
      <c r="A79" s="6"/>
      <c r="B79" s="6" t="s">
        <v>59</v>
      </c>
      <c r="C79" s="3" t="s">
        <v>60</v>
      </c>
      <c r="D79" s="7">
        <v>15000</v>
      </c>
      <c r="E79" s="19"/>
    </row>
    <row r="80" spans="1:5" ht="21" customHeight="1">
      <c r="A80" s="4">
        <v>758</v>
      </c>
      <c r="B80" s="8"/>
      <c r="C80" s="9" t="s">
        <v>61</v>
      </c>
      <c r="D80" s="21">
        <f>D81+D83+D85</f>
        <v>12354963</v>
      </c>
      <c r="E80" s="54" t="s">
        <v>203</v>
      </c>
    </row>
    <row r="81" spans="1:5" ht="30.75" customHeight="1">
      <c r="A81" s="10">
        <v>75801</v>
      </c>
      <c r="B81" s="10"/>
      <c r="C81" s="11" t="s">
        <v>62</v>
      </c>
      <c r="D81" s="37">
        <f>SUM(D82)</f>
        <v>7672377</v>
      </c>
      <c r="E81" s="55"/>
    </row>
    <row r="82" spans="1:5" ht="17.25" customHeight="1">
      <c r="A82" s="6"/>
      <c r="B82" s="6">
        <v>2920</v>
      </c>
      <c r="C82" s="3" t="s">
        <v>63</v>
      </c>
      <c r="D82" s="7">
        <v>7672377</v>
      </c>
      <c r="E82" s="19"/>
    </row>
    <row r="83" spans="1:5" ht="18" customHeight="1">
      <c r="A83" s="10" t="s">
        <v>64</v>
      </c>
      <c r="B83" s="10"/>
      <c r="C83" s="11" t="s">
        <v>65</v>
      </c>
      <c r="D83" s="37">
        <f>SUM(D84)</f>
        <v>4386462</v>
      </c>
      <c r="E83" s="55"/>
    </row>
    <row r="84" spans="1:5" ht="17.25" customHeight="1">
      <c r="A84" s="30"/>
      <c r="B84" s="30">
        <v>2920</v>
      </c>
      <c r="C84" s="17" t="s">
        <v>63</v>
      </c>
      <c r="D84" s="7">
        <v>4386462</v>
      </c>
      <c r="E84" s="19"/>
    </row>
    <row r="85" spans="1:5" ht="18.75" customHeight="1">
      <c r="A85" s="10" t="s">
        <v>196</v>
      </c>
      <c r="B85" s="10"/>
      <c r="C85" s="11" t="s">
        <v>197</v>
      </c>
      <c r="D85" s="37">
        <f>SUM(D86)</f>
        <v>296124</v>
      </c>
      <c r="E85" s="55"/>
    </row>
    <row r="86" spans="1:5" ht="19.5" customHeight="1">
      <c r="A86" s="30"/>
      <c r="B86" s="30">
        <v>2920</v>
      </c>
      <c r="C86" s="17" t="s">
        <v>63</v>
      </c>
      <c r="D86" s="7">
        <v>296124</v>
      </c>
      <c r="E86" s="19"/>
    </row>
    <row r="87" spans="1:5" ht="18" customHeight="1">
      <c r="A87" s="4">
        <v>801</v>
      </c>
      <c r="B87" s="8"/>
      <c r="C87" s="9" t="s">
        <v>66</v>
      </c>
      <c r="D87" s="21">
        <f>D88+D130+D146+D154</f>
        <v>220410</v>
      </c>
      <c r="E87" s="54"/>
    </row>
    <row r="88" spans="1:5" ht="15">
      <c r="A88" s="10">
        <v>80101</v>
      </c>
      <c r="B88" s="10"/>
      <c r="C88" s="11" t="s">
        <v>67</v>
      </c>
      <c r="D88" s="37">
        <f>D89+D90+D91+D92</f>
        <v>149620</v>
      </c>
      <c r="E88" s="55"/>
    </row>
    <row r="89" spans="1:5" ht="63" customHeight="1">
      <c r="A89" s="30"/>
      <c r="B89" s="30" t="s">
        <v>7</v>
      </c>
      <c r="C89" s="3" t="s">
        <v>8</v>
      </c>
      <c r="D89" s="23">
        <f>D95+D98+D101+D108+D111+D118+D123</f>
        <v>29753</v>
      </c>
      <c r="E89" s="23"/>
    </row>
    <row r="90" spans="1:5" ht="15">
      <c r="A90" s="6"/>
      <c r="B90" s="6" t="s">
        <v>18</v>
      </c>
      <c r="C90" s="3" t="s">
        <v>68</v>
      </c>
      <c r="D90" s="7">
        <f>D96+D99+D102+D104+D106+D109+D112+D114+D116+D119+D121+D124</f>
        <v>6000</v>
      </c>
      <c r="E90" s="7"/>
    </row>
    <row r="91" spans="1:5" ht="46.5" customHeight="1">
      <c r="A91" s="6"/>
      <c r="B91" s="6" t="s">
        <v>165</v>
      </c>
      <c r="C91" s="3" t="s">
        <v>148</v>
      </c>
      <c r="D91" s="7">
        <v>15400</v>
      </c>
      <c r="E91" s="19"/>
    </row>
    <row r="92" spans="1:5" ht="48.75" customHeight="1">
      <c r="A92" s="6"/>
      <c r="B92" s="6" t="s">
        <v>166</v>
      </c>
      <c r="C92" s="3" t="s">
        <v>155</v>
      </c>
      <c r="D92" s="7">
        <f>50688+47779</f>
        <v>98467</v>
      </c>
      <c r="E92" s="19"/>
    </row>
    <row r="93" spans="1:5" ht="15">
      <c r="A93" s="6"/>
      <c r="B93" s="6"/>
      <c r="C93" s="3"/>
      <c r="D93" s="7"/>
      <c r="E93" s="19"/>
    </row>
    <row r="94" spans="1:5" ht="15">
      <c r="A94" s="6"/>
      <c r="B94" s="6"/>
      <c r="C94" s="56" t="s">
        <v>204</v>
      </c>
      <c r="D94" s="7"/>
      <c r="E94" s="19"/>
    </row>
    <row r="95" spans="1:5" ht="67.5" customHeight="1">
      <c r="A95" s="58"/>
      <c r="B95" s="6" t="s">
        <v>7</v>
      </c>
      <c r="C95" s="3" t="s">
        <v>8</v>
      </c>
      <c r="D95" s="7">
        <v>7243</v>
      </c>
      <c r="E95" s="59"/>
    </row>
    <row r="96" spans="1:5" ht="15">
      <c r="A96" s="58"/>
      <c r="B96" s="6" t="s">
        <v>18</v>
      </c>
      <c r="C96" s="3" t="s">
        <v>68</v>
      </c>
      <c r="D96" s="60">
        <v>500</v>
      </c>
      <c r="E96" s="59"/>
    </row>
    <row r="97" spans="1:5" ht="15">
      <c r="A97" s="58"/>
      <c r="B97" s="6"/>
      <c r="C97" s="57" t="s">
        <v>206</v>
      </c>
      <c r="D97" s="7"/>
      <c r="E97" s="59"/>
    </row>
    <row r="98" spans="1:5" ht="60">
      <c r="A98" s="58"/>
      <c r="B98" s="6" t="s">
        <v>7</v>
      </c>
      <c r="C98" s="3" t="s">
        <v>8</v>
      </c>
      <c r="D98" s="48">
        <v>4100</v>
      </c>
      <c r="E98" s="59"/>
    </row>
    <row r="99" spans="1:5" ht="15">
      <c r="A99" s="58"/>
      <c r="B99" s="6" t="s">
        <v>18</v>
      </c>
      <c r="C99" s="3" t="s">
        <v>68</v>
      </c>
      <c r="D99" s="61">
        <v>500</v>
      </c>
      <c r="E99" s="59"/>
    </row>
    <row r="100" spans="1:5" ht="15">
      <c r="A100" s="58"/>
      <c r="B100" s="6"/>
      <c r="C100" s="57" t="s">
        <v>207</v>
      </c>
      <c r="D100" s="7"/>
      <c r="E100" s="59"/>
    </row>
    <row r="101" spans="1:5" ht="60">
      <c r="A101" s="58"/>
      <c r="B101" s="6" t="s">
        <v>7</v>
      </c>
      <c r="C101" s="3" t="s">
        <v>205</v>
      </c>
      <c r="D101" s="7">
        <v>2700</v>
      </c>
      <c r="E101" s="59"/>
    </row>
    <row r="102" spans="1:5" ht="15">
      <c r="A102" s="58"/>
      <c r="B102" s="6" t="s">
        <v>18</v>
      </c>
      <c r="C102" s="3" t="s">
        <v>68</v>
      </c>
      <c r="D102" s="61">
        <v>1550</v>
      </c>
      <c r="E102" s="59"/>
    </row>
    <row r="103" spans="1:5" ht="15">
      <c r="A103" s="6"/>
      <c r="B103" s="6"/>
      <c r="C103" s="56" t="s">
        <v>208</v>
      </c>
      <c r="D103" s="7"/>
      <c r="E103" s="19"/>
    </row>
    <row r="104" spans="1:5" ht="15">
      <c r="A104" s="58"/>
      <c r="B104" s="6" t="s">
        <v>18</v>
      </c>
      <c r="C104" s="3" t="s">
        <v>68</v>
      </c>
      <c r="D104" s="60">
        <v>300</v>
      </c>
      <c r="E104" s="62"/>
    </row>
    <row r="105" spans="1:5" ht="15">
      <c r="A105" s="58"/>
      <c r="B105" s="6"/>
      <c r="C105" s="56" t="s">
        <v>211</v>
      </c>
      <c r="D105" s="7"/>
      <c r="E105" s="62"/>
    </row>
    <row r="106" spans="1:5" ht="15">
      <c r="A106" s="58"/>
      <c r="B106" s="6" t="s">
        <v>18</v>
      </c>
      <c r="C106" s="3" t="s">
        <v>68</v>
      </c>
      <c r="D106" s="60">
        <v>500</v>
      </c>
      <c r="E106" s="62"/>
    </row>
    <row r="107" spans="1:5" ht="15">
      <c r="A107" s="58"/>
      <c r="B107" s="6"/>
      <c r="C107" s="56" t="s">
        <v>210</v>
      </c>
      <c r="D107" s="7"/>
      <c r="E107" s="62"/>
    </row>
    <row r="108" spans="1:5" ht="66.75" customHeight="1">
      <c r="A108" s="58"/>
      <c r="B108" s="6" t="s">
        <v>7</v>
      </c>
      <c r="C108" s="3" t="s">
        <v>205</v>
      </c>
      <c r="D108" s="7">
        <v>3400</v>
      </c>
      <c r="E108" s="62"/>
    </row>
    <row r="109" spans="1:5" ht="15">
      <c r="A109" s="58"/>
      <c r="B109" s="6" t="s">
        <v>18</v>
      </c>
      <c r="C109" s="3" t="s">
        <v>68</v>
      </c>
      <c r="D109" s="60">
        <v>400</v>
      </c>
      <c r="E109" s="62"/>
    </row>
    <row r="110" spans="1:5" ht="15">
      <c r="A110" s="6"/>
      <c r="B110" s="6"/>
      <c r="C110" s="56" t="s">
        <v>212</v>
      </c>
      <c r="D110" s="7"/>
      <c r="E110" s="19"/>
    </row>
    <row r="111" spans="1:5" ht="60">
      <c r="A111" s="58"/>
      <c r="B111" s="6" t="s">
        <v>7</v>
      </c>
      <c r="C111" s="3" t="s">
        <v>205</v>
      </c>
      <c r="D111" s="7">
        <v>2300</v>
      </c>
      <c r="E111" s="59"/>
    </row>
    <row r="112" spans="1:5" ht="15">
      <c r="A112" s="58"/>
      <c r="B112" s="6" t="s">
        <v>18</v>
      </c>
      <c r="C112" s="3" t="s">
        <v>68</v>
      </c>
      <c r="D112" s="60">
        <v>500</v>
      </c>
      <c r="E112" s="59"/>
    </row>
    <row r="113" spans="1:5" ht="15">
      <c r="A113" s="6"/>
      <c r="B113" s="5"/>
      <c r="C113" s="64" t="s">
        <v>213</v>
      </c>
      <c r="D113" s="63"/>
      <c r="E113" s="19"/>
    </row>
    <row r="114" spans="1:5" ht="15">
      <c r="A114" s="58"/>
      <c r="B114" s="6" t="s">
        <v>18</v>
      </c>
      <c r="C114" s="3" t="s">
        <v>68</v>
      </c>
      <c r="D114" s="60">
        <v>200</v>
      </c>
      <c r="E114" s="59"/>
    </row>
    <row r="115" spans="1:5" ht="15">
      <c r="A115" s="58"/>
      <c r="B115" s="6"/>
      <c r="C115" s="57" t="s">
        <v>214</v>
      </c>
      <c r="D115" s="7"/>
      <c r="E115" s="59"/>
    </row>
    <row r="116" spans="1:5" ht="15">
      <c r="A116" s="58"/>
      <c r="B116" s="6" t="s">
        <v>18</v>
      </c>
      <c r="C116" s="3" t="s">
        <v>68</v>
      </c>
      <c r="D116" s="48">
        <v>150</v>
      </c>
      <c r="E116" s="59"/>
    </row>
    <row r="117" spans="1:5" ht="15">
      <c r="A117" s="58"/>
      <c r="B117" s="6"/>
      <c r="C117" s="57" t="s">
        <v>215</v>
      </c>
      <c r="D117" s="7"/>
      <c r="E117" s="59"/>
    </row>
    <row r="118" spans="1:5" ht="60">
      <c r="A118" s="58"/>
      <c r="B118" s="6" t="s">
        <v>7</v>
      </c>
      <c r="C118" s="3" t="s">
        <v>205</v>
      </c>
      <c r="D118" s="7">
        <v>6400</v>
      </c>
      <c r="E118" s="59"/>
    </row>
    <row r="119" spans="1:5" ht="15">
      <c r="A119" s="58"/>
      <c r="B119" s="6" t="s">
        <v>18</v>
      </c>
      <c r="C119" s="3" t="s">
        <v>68</v>
      </c>
      <c r="D119" s="48">
        <v>200</v>
      </c>
      <c r="E119" s="59"/>
    </row>
    <row r="120" spans="1:5" ht="15">
      <c r="A120" s="6"/>
      <c r="B120" s="5"/>
      <c r="C120" s="64" t="s">
        <v>216</v>
      </c>
      <c r="D120" s="63"/>
      <c r="E120" s="19"/>
    </row>
    <row r="121" spans="1:5" ht="15">
      <c r="A121" s="58"/>
      <c r="B121" s="6" t="s">
        <v>18</v>
      </c>
      <c r="C121" s="3" t="s">
        <v>68</v>
      </c>
      <c r="D121" s="48">
        <v>500</v>
      </c>
      <c r="E121" s="59"/>
    </row>
    <row r="122" spans="1:5" ht="15">
      <c r="A122" s="58"/>
      <c r="B122" s="6"/>
      <c r="C122" s="57" t="s">
        <v>217</v>
      </c>
      <c r="D122" s="7"/>
      <c r="E122" s="59"/>
    </row>
    <row r="123" spans="1:5" ht="60">
      <c r="A123" s="58"/>
      <c r="B123" s="6" t="s">
        <v>7</v>
      </c>
      <c r="C123" s="3" t="s">
        <v>205</v>
      </c>
      <c r="D123" s="7">
        <v>3610</v>
      </c>
      <c r="E123" s="59"/>
    </row>
    <row r="124" spans="1:5" ht="15">
      <c r="A124" s="58"/>
      <c r="B124" s="6" t="s">
        <v>18</v>
      </c>
      <c r="C124" s="3" t="s">
        <v>68</v>
      </c>
      <c r="D124" s="48">
        <v>700</v>
      </c>
      <c r="E124" s="59"/>
    </row>
    <row r="125" spans="1:5" ht="15">
      <c r="A125" s="6"/>
      <c r="B125" s="6"/>
      <c r="C125" s="3"/>
      <c r="D125" s="7"/>
      <c r="E125" s="19"/>
    </row>
    <row r="126" spans="1:5" ht="15">
      <c r="A126" s="6"/>
      <c r="B126" s="6"/>
      <c r="C126" s="56" t="s">
        <v>227</v>
      </c>
      <c r="D126" s="7"/>
      <c r="E126" s="19"/>
    </row>
    <row r="127" spans="1:5" ht="45">
      <c r="A127" s="6"/>
      <c r="B127" s="6" t="s">
        <v>165</v>
      </c>
      <c r="C127" s="3" t="s">
        <v>148</v>
      </c>
      <c r="D127" s="7">
        <v>15400</v>
      </c>
      <c r="E127" s="19"/>
    </row>
    <row r="128" spans="1:5" ht="45">
      <c r="A128" s="6"/>
      <c r="B128" s="6" t="s">
        <v>166</v>
      </c>
      <c r="C128" s="3" t="s">
        <v>155</v>
      </c>
      <c r="D128" s="7">
        <f>50688+47779</f>
        <v>98467</v>
      </c>
      <c r="E128" s="19"/>
    </row>
    <row r="129" spans="1:5" ht="15">
      <c r="A129" s="6"/>
      <c r="B129" s="6"/>
      <c r="C129" s="3"/>
      <c r="D129" s="7"/>
      <c r="E129" s="19"/>
    </row>
    <row r="130" spans="1:5" ht="18.75" customHeight="1">
      <c r="A130" s="10">
        <v>80104</v>
      </c>
      <c r="B130" s="10"/>
      <c r="C130" s="11" t="s">
        <v>69</v>
      </c>
      <c r="D130" s="37">
        <f>SUM(D131+D132)</f>
        <v>61790</v>
      </c>
      <c r="E130" s="55"/>
    </row>
    <row r="131" spans="1:5" ht="17.25" customHeight="1">
      <c r="A131" s="6"/>
      <c r="B131" s="6" t="s">
        <v>11</v>
      </c>
      <c r="C131" s="3" t="s">
        <v>22</v>
      </c>
      <c r="D131" s="7">
        <f>D135+D138+D143</f>
        <v>60790</v>
      </c>
      <c r="E131" s="7"/>
    </row>
    <row r="132" spans="1:5" ht="17.25" customHeight="1">
      <c r="A132" s="6"/>
      <c r="B132" s="6" t="s">
        <v>18</v>
      </c>
      <c r="C132" s="3" t="s">
        <v>68</v>
      </c>
      <c r="D132" s="7">
        <f>D136+D139+D141+D144</f>
        <v>1000</v>
      </c>
      <c r="E132" s="7"/>
    </row>
    <row r="133" spans="1:5" ht="17.25" customHeight="1">
      <c r="A133" s="6"/>
      <c r="B133" s="6"/>
      <c r="C133" s="3"/>
      <c r="D133" s="7"/>
      <c r="E133" s="19"/>
    </row>
    <row r="134" spans="1:5" ht="17.25" customHeight="1">
      <c r="A134" s="6"/>
      <c r="B134" s="6"/>
      <c r="C134" s="56" t="s">
        <v>221</v>
      </c>
      <c r="D134" s="7"/>
      <c r="E134" s="19"/>
    </row>
    <row r="135" spans="1:5" ht="17.25" customHeight="1">
      <c r="A135" s="58"/>
      <c r="B135" s="6" t="s">
        <v>11</v>
      </c>
      <c r="C135" s="3" t="s">
        <v>22</v>
      </c>
      <c r="D135" s="7">
        <v>36730</v>
      </c>
      <c r="E135" s="59"/>
    </row>
    <row r="136" spans="1:5" ht="17.25" customHeight="1">
      <c r="A136" s="58"/>
      <c r="B136" s="6" t="s">
        <v>18</v>
      </c>
      <c r="C136" s="3" t="s">
        <v>68</v>
      </c>
      <c r="D136" s="7">
        <v>500</v>
      </c>
      <c r="E136" s="59"/>
    </row>
    <row r="137" spans="1:5" ht="17.25" customHeight="1">
      <c r="A137" s="58"/>
      <c r="B137" s="6"/>
      <c r="C137" s="57" t="s">
        <v>222</v>
      </c>
      <c r="D137" s="7"/>
      <c r="E137" s="59"/>
    </row>
    <row r="138" spans="1:5" ht="17.25" customHeight="1">
      <c r="A138" s="58"/>
      <c r="B138" s="6" t="s">
        <v>11</v>
      </c>
      <c r="C138" s="3" t="s">
        <v>22</v>
      </c>
      <c r="D138" s="7">
        <v>16522</v>
      </c>
      <c r="E138" s="59"/>
    </row>
    <row r="139" spans="1:5" ht="17.25" customHeight="1">
      <c r="A139" s="58"/>
      <c r="B139" s="6" t="s">
        <v>18</v>
      </c>
      <c r="C139" s="3" t="s">
        <v>68</v>
      </c>
      <c r="D139" s="7">
        <v>250</v>
      </c>
      <c r="E139" s="59"/>
    </row>
    <row r="140" spans="1:5" ht="17.25" customHeight="1">
      <c r="A140" s="58"/>
      <c r="B140" s="6"/>
      <c r="C140" s="57" t="s">
        <v>223</v>
      </c>
      <c r="D140" s="7"/>
      <c r="E140" s="59"/>
    </row>
    <row r="141" spans="1:5" ht="17.25" customHeight="1">
      <c r="A141" s="58"/>
      <c r="B141" s="6" t="s">
        <v>18</v>
      </c>
      <c r="C141" s="3" t="s">
        <v>68</v>
      </c>
      <c r="D141" s="7">
        <v>100</v>
      </c>
      <c r="E141" s="59"/>
    </row>
    <row r="142" spans="1:5" ht="17.25" customHeight="1">
      <c r="A142" s="58"/>
      <c r="B142" s="6"/>
      <c r="C142" s="57" t="s">
        <v>224</v>
      </c>
      <c r="D142" s="7"/>
      <c r="E142" s="59"/>
    </row>
    <row r="143" spans="1:5" ht="17.25" customHeight="1">
      <c r="A143" s="58"/>
      <c r="B143" s="6" t="s">
        <v>11</v>
      </c>
      <c r="C143" s="3" t="s">
        <v>22</v>
      </c>
      <c r="D143" s="7">
        <v>7538</v>
      </c>
      <c r="E143" s="59"/>
    </row>
    <row r="144" spans="1:5" ht="17.25" customHeight="1">
      <c r="A144" s="58"/>
      <c r="B144" s="6" t="s">
        <v>18</v>
      </c>
      <c r="C144" s="3" t="s">
        <v>68</v>
      </c>
      <c r="D144" s="7">
        <v>150</v>
      </c>
      <c r="E144" s="59"/>
    </row>
    <row r="145" spans="1:5" ht="17.25" customHeight="1">
      <c r="A145" s="6"/>
      <c r="B145" s="5"/>
      <c r="C145" s="14"/>
      <c r="D145" s="63"/>
      <c r="E145" s="19"/>
    </row>
    <row r="146" spans="1:5" ht="19.5" customHeight="1">
      <c r="A146" s="10">
        <v>80110</v>
      </c>
      <c r="B146" s="10"/>
      <c r="C146" s="11" t="s">
        <v>70</v>
      </c>
      <c r="D146" s="37">
        <f>D147</f>
        <v>1500</v>
      </c>
      <c r="E146" s="55"/>
    </row>
    <row r="147" spans="1:5" ht="15">
      <c r="A147" s="6"/>
      <c r="B147" s="6" t="s">
        <v>18</v>
      </c>
      <c r="C147" s="3" t="s">
        <v>68</v>
      </c>
      <c r="D147" s="7">
        <v>1500</v>
      </c>
      <c r="E147" s="19"/>
    </row>
    <row r="148" spans="1:5" ht="15">
      <c r="A148" s="6"/>
      <c r="B148" s="6"/>
      <c r="C148" s="3"/>
      <c r="D148" s="7"/>
      <c r="E148" s="19"/>
    </row>
    <row r="149" spans="1:5" ht="15">
      <c r="A149" s="6"/>
      <c r="B149" s="6"/>
      <c r="C149" s="56" t="s">
        <v>218</v>
      </c>
      <c r="D149" s="7"/>
      <c r="E149" s="19"/>
    </row>
    <row r="150" spans="1:5" ht="15">
      <c r="A150" s="6"/>
      <c r="B150" s="6" t="s">
        <v>18</v>
      </c>
      <c r="C150" s="3" t="s">
        <v>68</v>
      </c>
      <c r="D150" s="7">
        <v>1000</v>
      </c>
      <c r="E150" s="19"/>
    </row>
    <row r="151" spans="1:5" ht="15">
      <c r="A151" s="6"/>
      <c r="B151" s="5"/>
      <c r="C151" s="56" t="s">
        <v>219</v>
      </c>
      <c r="D151" s="63"/>
      <c r="E151" s="19"/>
    </row>
    <row r="152" spans="1:5" ht="15">
      <c r="A152" s="58"/>
      <c r="B152" s="6" t="s">
        <v>18</v>
      </c>
      <c r="C152" s="3" t="s">
        <v>68</v>
      </c>
      <c r="D152" s="7">
        <v>500</v>
      </c>
      <c r="E152" s="59"/>
    </row>
    <row r="153" spans="1:5" ht="15">
      <c r="A153" s="6"/>
      <c r="B153" s="5"/>
      <c r="C153" s="14"/>
      <c r="D153" s="63"/>
      <c r="E153" s="19"/>
    </row>
    <row r="154" spans="1:5" ht="29.25" customHeight="1">
      <c r="A154" s="10" t="s">
        <v>71</v>
      </c>
      <c r="B154" s="10"/>
      <c r="C154" s="11" t="s">
        <v>149</v>
      </c>
      <c r="D154" s="37">
        <f>D155+D156</f>
        <v>7500</v>
      </c>
      <c r="E154" s="55"/>
    </row>
    <row r="155" spans="1:5" ht="60">
      <c r="A155" s="6"/>
      <c r="B155" s="30" t="s">
        <v>7</v>
      </c>
      <c r="C155" s="3" t="s">
        <v>8</v>
      </c>
      <c r="D155" s="7">
        <v>7000</v>
      </c>
      <c r="E155" s="19"/>
    </row>
    <row r="156" spans="1:5" ht="18.75" customHeight="1">
      <c r="A156" s="6"/>
      <c r="B156" s="6" t="s">
        <v>18</v>
      </c>
      <c r="C156" s="3" t="s">
        <v>68</v>
      </c>
      <c r="D156" s="7">
        <v>500</v>
      </c>
      <c r="E156" s="19"/>
    </row>
    <row r="157" spans="1:5" ht="31.5" customHeight="1">
      <c r="A157" s="6"/>
      <c r="B157" s="6"/>
      <c r="C157" s="56" t="s">
        <v>220</v>
      </c>
      <c r="D157" s="7"/>
      <c r="E157" s="19"/>
    </row>
    <row r="158" spans="1:5" ht="64.5" customHeight="1">
      <c r="A158" s="6"/>
      <c r="B158" s="30" t="s">
        <v>7</v>
      </c>
      <c r="C158" s="3" t="s">
        <v>8</v>
      </c>
      <c r="D158" s="7">
        <v>7000</v>
      </c>
      <c r="E158" s="19"/>
    </row>
    <row r="159" spans="1:5" ht="18.75" customHeight="1">
      <c r="A159" s="6"/>
      <c r="B159" s="6" t="s">
        <v>18</v>
      </c>
      <c r="C159" s="3" t="s">
        <v>68</v>
      </c>
      <c r="D159" s="7">
        <v>500</v>
      </c>
      <c r="E159" s="19"/>
    </row>
    <row r="160" spans="1:5" ht="15">
      <c r="A160" s="4">
        <v>852</v>
      </c>
      <c r="B160" s="8"/>
      <c r="C160" s="9" t="s">
        <v>72</v>
      </c>
      <c r="D160" s="21">
        <f>D161+D164+D166+D169+D172</f>
        <v>5308810</v>
      </c>
      <c r="E160" s="54"/>
    </row>
    <row r="161" spans="1:5" ht="44.25" customHeight="1">
      <c r="A161" s="10" t="s">
        <v>150</v>
      </c>
      <c r="B161" s="10"/>
      <c r="C161" s="22" t="s">
        <v>187</v>
      </c>
      <c r="D161" s="37">
        <f>D162+D163</f>
        <v>4736230</v>
      </c>
      <c r="E161" s="55"/>
    </row>
    <row r="162" spans="1:5" ht="60">
      <c r="A162" s="38"/>
      <c r="B162" s="6">
        <v>2010</v>
      </c>
      <c r="C162" s="3" t="s">
        <v>25</v>
      </c>
      <c r="D162" s="23">
        <v>4735630</v>
      </c>
      <c r="E162" s="65" t="s">
        <v>203</v>
      </c>
    </row>
    <row r="163" spans="1:5" ht="45">
      <c r="A163" s="38"/>
      <c r="B163" s="6" t="s">
        <v>140</v>
      </c>
      <c r="C163" s="3" t="s">
        <v>141</v>
      </c>
      <c r="D163" s="23">
        <v>600</v>
      </c>
      <c r="E163" s="65" t="s">
        <v>226</v>
      </c>
    </row>
    <row r="164" spans="1:5" ht="46.5" customHeight="1">
      <c r="A164" s="10">
        <v>85213</v>
      </c>
      <c r="B164" s="10"/>
      <c r="C164" s="11" t="s">
        <v>151</v>
      </c>
      <c r="D164" s="37">
        <f>SUM(D165)</f>
        <v>8730</v>
      </c>
      <c r="E164" s="67" t="s">
        <v>203</v>
      </c>
    </row>
    <row r="165" spans="1:5" ht="60.75" customHeight="1">
      <c r="A165" s="6"/>
      <c r="B165" s="6">
        <v>2010</v>
      </c>
      <c r="C165" s="3" t="s">
        <v>25</v>
      </c>
      <c r="D165" s="7">
        <v>8730</v>
      </c>
      <c r="E165" s="66" t="s">
        <v>225</v>
      </c>
    </row>
    <row r="166" spans="1:5" ht="28.5" customHeight="1">
      <c r="A166" s="10">
        <v>85214</v>
      </c>
      <c r="B166" s="10"/>
      <c r="C166" s="11" t="s">
        <v>167</v>
      </c>
      <c r="D166" s="37">
        <f>D167+D168</f>
        <v>295920</v>
      </c>
      <c r="E166" s="67" t="s">
        <v>203</v>
      </c>
    </row>
    <row r="167" spans="1:5" ht="60">
      <c r="A167" s="6"/>
      <c r="B167" s="6">
        <v>2010</v>
      </c>
      <c r="C167" s="3" t="s">
        <v>25</v>
      </c>
      <c r="D167" s="7">
        <v>72680</v>
      </c>
      <c r="E167" s="19"/>
    </row>
    <row r="168" spans="1:5" ht="32.25" customHeight="1">
      <c r="A168" s="6"/>
      <c r="B168" s="6" t="s">
        <v>152</v>
      </c>
      <c r="C168" s="3" t="s">
        <v>153</v>
      </c>
      <c r="D168" s="7">
        <v>223240</v>
      </c>
      <c r="E168" s="19"/>
    </row>
    <row r="169" spans="1:5" ht="16.5" customHeight="1">
      <c r="A169" s="10">
        <v>85219</v>
      </c>
      <c r="B169" s="10"/>
      <c r="C169" s="11" t="s">
        <v>73</v>
      </c>
      <c r="D169" s="37">
        <f>D170+D171</f>
        <v>138840</v>
      </c>
      <c r="E169" s="55"/>
    </row>
    <row r="170" spans="1:5" ht="33.75" customHeight="1">
      <c r="A170" s="6"/>
      <c r="B170" s="6" t="s">
        <v>18</v>
      </c>
      <c r="C170" s="3" t="s">
        <v>68</v>
      </c>
      <c r="D170" s="7">
        <v>600</v>
      </c>
      <c r="E170" s="65" t="s">
        <v>226</v>
      </c>
    </row>
    <row r="171" spans="1:5" ht="15" customHeight="1">
      <c r="A171" s="6"/>
      <c r="B171" s="6" t="s">
        <v>152</v>
      </c>
      <c r="C171" s="3" t="s">
        <v>153</v>
      </c>
      <c r="D171" s="7">
        <v>138240</v>
      </c>
      <c r="E171" s="65" t="s">
        <v>203</v>
      </c>
    </row>
    <row r="172" spans="1:5" ht="18.75" customHeight="1">
      <c r="A172" s="10" t="s">
        <v>74</v>
      </c>
      <c r="B172" s="10"/>
      <c r="C172" s="11" t="s">
        <v>75</v>
      </c>
      <c r="D172" s="37">
        <f>SUM(D174+D173)</f>
        <v>129090</v>
      </c>
      <c r="E172" s="67" t="s">
        <v>203</v>
      </c>
    </row>
    <row r="173" spans="1:5" ht="34.5" customHeight="1">
      <c r="A173" s="6"/>
      <c r="B173" s="6" t="s">
        <v>152</v>
      </c>
      <c r="C173" s="3" t="s">
        <v>153</v>
      </c>
      <c r="D173" s="7">
        <v>126090</v>
      </c>
      <c r="E173" s="19"/>
    </row>
    <row r="174" spans="1:5" ht="50.25" customHeight="1">
      <c r="A174" s="6"/>
      <c r="B174" s="6" t="s">
        <v>76</v>
      </c>
      <c r="C174" s="3" t="s">
        <v>154</v>
      </c>
      <c r="D174" s="7">
        <v>3000</v>
      </c>
      <c r="E174" s="19"/>
    </row>
    <row r="175" spans="1:5" ht="14.25" customHeight="1">
      <c r="A175" s="4">
        <v>854</v>
      </c>
      <c r="B175" s="8"/>
      <c r="C175" s="9" t="s">
        <v>77</v>
      </c>
      <c r="D175" s="21">
        <f>SUM(D176)</f>
        <v>187830</v>
      </c>
      <c r="E175" s="54"/>
    </row>
    <row r="176" spans="1:5" ht="15">
      <c r="A176" s="10">
        <v>85401</v>
      </c>
      <c r="B176" s="10"/>
      <c r="C176" s="11" t="s">
        <v>78</v>
      </c>
      <c r="D176" s="37">
        <f>D177</f>
        <v>187830</v>
      </c>
      <c r="E176" s="55"/>
    </row>
    <row r="177" spans="1:5" ht="15">
      <c r="A177" s="6"/>
      <c r="B177" s="6" t="s">
        <v>11</v>
      </c>
      <c r="C177" s="3" t="s">
        <v>22</v>
      </c>
      <c r="D177" s="7">
        <f>D180+D182+D184</f>
        <v>187830</v>
      </c>
      <c r="E177" s="7"/>
    </row>
    <row r="178" spans="1:5" ht="15">
      <c r="A178" s="6"/>
      <c r="B178" s="6"/>
      <c r="C178" s="3"/>
      <c r="D178" s="7"/>
      <c r="E178" s="19"/>
    </row>
    <row r="179" spans="1:5" ht="15">
      <c r="A179" s="58"/>
      <c r="B179" s="6"/>
      <c r="C179" s="57" t="s">
        <v>207</v>
      </c>
      <c r="D179" s="7"/>
      <c r="E179" s="59"/>
    </row>
    <row r="180" spans="1:5" ht="15">
      <c r="A180" s="58"/>
      <c r="B180" s="6" t="s">
        <v>11</v>
      </c>
      <c r="C180" s="3" t="s">
        <v>22</v>
      </c>
      <c r="D180" s="7">
        <v>116480</v>
      </c>
      <c r="E180" s="59"/>
    </row>
    <row r="181" spans="1:5" ht="15">
      <c r="A181" s="58"/>
      <c r="B181" s="6"/>
      <c r="C181" s="57" t="s">
        <v>209</v>
      </c>
      <c r="D181" s="7"/>
      <c r="E181" s="59"/>
    </row>
    <row r="182" spans="1:5" ht="15">
      <c r="A182" s="58"/>
      <c r="B182" s="6" t="s">
        <v>11</v>
      </c>
      <c r="C182" s="3" t="s">
        <v>22</v>
      </c>
      <c r="D182" s="7">
        <v>54240</v>
      </c>
      <c r="E182" s="59"/>
    </row>
    <row r="183" spans="1:5" ht="15">
      <c r="A183" s="58"/>
      <c r="B183" s="6"/>
      <c r="C183" s="57" t="s">
        <v>210</v>
      </c>
      <c r="D183" s="7"/>
      <c r="E183" s="59"/>
    </row>
    <row r="184" spans="1:5" ht="15">
      <c r="A184" s="58"/>
      <c r="B184" s="6" t="s">
        <v>11</v>
      </c>
      <c r="C184" s="3" t="s">
        <v>22</v>
      </c>
      <c r="D184" s="7">
        <v>17110</v>
      </c>
      <c r="E184" s="59"/>
    </row>
    <row r="185" spans="1:5" ht="15">
      <c r="A185" s="6"/>
      <c r="B185" s="6"/>
      <c r="C185" s="3"/>
      <c r="D185" s="7"/>
      <c r="E185" s="19"/>
    </row>
    <row r="186" spans="1:5" ht="28.5">
      <c r="A186" s="4">
        <v>900</v>
      </c>
      <c r="B186" s="8"/>
      <c r="C186" s="9" t="s">
        <v>79</v>
      </c>
      <c r="D186" s="21">
        <f>SUM(D187)</f>
        <v>5000</v>
      </c>
      <c r="E186" s="54" t="s">
        <v>203</v>
      </c>
    </row>
    <row r="187" spans="1:5" ht="15">
      <c r="A187" s="10">
        <v>90001</v>
      </c>
      <c r="B187" s="10"/>
      <c r="C187" s="11" t="s">
        <v>80</v>
      </c>
      <c r="D187" s="37">
        <f>D188</f>
        <v>5000</v>
      </c>
      <c r="E187" s="55"/>
    </row>
    <row r="188" spans="1:5" ht="21.75" customHeight="1">
      <c r="A188" s="30"/>
      <c r="B188" s="6" t="s">
        <v>81</v>
      </c>
      <c r="C188" s="3" t="s">
        <v>82</v>
      </c>
      <c r="D188" s="23">
        <v>5000</v>
      </c>
      <c r="E188" s="19"/>
    </row>
    <row r="189" spans="1:5" ht="14.25" customHeight="1">
      <c r="A189" s="332" t="s">
        <v>83</v>
      </c>
      <c r="B189" s="332"/>
      <c r="C189" s="332"/>
      <c r="D189" s="12">
        <f>D186+D175+D160+D87+D80+D53+D50+D47+D44+D35+D32+D17+D14+D10+D7</f>
        <v>22632518</v>
      </c>
      <c r="E189" s="12"/>
    </row>
  </sheetData>
  <sheetProtection/>
  <mergeCells count="7">
    <mergeCell ref="D1:E1"/>
    <mergeCell ref="A3:D3"/>
    <mergeCell ref="A4:D4"/>
    <mergeCell ref="A189:C189"/>
    <mergeCell ref="A20:A27"/>
    <mergeCell ref="B20:B27"/>
    <mergeCell ref="D20:D27"/>
  </mergeCells>
  <printOptions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2" r:id="rId1"/>
  <headerFooter alignWithMargins="0">
    <oddFooter>&amp;CStrona &amp;P&amp;Rukład wykonawczy 2007r.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08"/>
  <sheetViews>
    <sheetView tabSelected="1" zoomScalePageLayoutView="0" workbookViewId="0" topLeftCell="A481">
      <selection activeCell="F125" sqref="F125"/>
    </sheetView>
  </sheetViews>
  <sheetFormatPr defaultColWidth="9.00390625" defaultRowHeight="12.75"/>
  <cols>
    <col min="3" max="3" width="5.875" style="0" customWidth="1"/>
    <col min="4" max="4" width="42.875" style="0" customWidth="1"/>
    <col min="5" max="5" width="16.875" style="0" customWidth="1"/>
    <col min="6" max="6" width="13.875" style="0" customWidth="1"/>
    <col min="7" max="7" width="12.375" style="0" bestFit="1" customWidth="1"/>
    <col min="11" max="11" width="10.625" style="0" bestFit="1" customWidth="1"/>
  </cols>
  <sheetData>
    <row r="1" spans="1:5" ht="14.25" customHeight="1">
      <c r="A1" s="13"/>
      <c r="B1" s="13"/>
      <c r="C1" s="39"/>
      <c r="D1" s="39"/>
      <c r="E1" s="190"/>
    </row>
    <row r="2" spans="1:8" ht="15.75">
      <c r="A2" s="337" t="s">
        <v>387</v>
      </c>
      <c r="B2" s="337"/>
      <c r="C2" s="338"/>
      <c r="D2" s="338"/>
      <c r="E2" s="338"/>
      <c r="H2" s="136"/>
    </row>
    <row r="3" spans="1:4" ht="15.75">
      <c r="A3" s="15"/>
      <c r="B3" s="15"/>
      <c r="D3" s="29"/>
    </row>
    <row r="4" spans="1:2" ht="15.75">
      <c r="A4" s="15"/>
      <c r="B4" s="15"/>
    </row>
    <row r="5" spans="1:7" ht="37.5">
      <c r="A5" s="135" t="s">
        <v>273</v>
      </c>
      <c r="B5" s="135" t="s">
        <v>252</v>
      </c>
      <c r="C5" s="135" t="s">
        <v>1</v>
      </c>
      <c r="D5" s="135" t="s">
        <v>2</v>
      </c>
      <c r="E5" s="135" t="s">
        <v>364</v>
      </c>
      <c r="F5" s="195" t="s">
        <v>341</v>
      </c>
      <c r="G5" s="196" t="s">
        <v>342</v>
      </c>
    </row>
    <row r="6" spans="1:7" ht="15.75" customHeight="1">
      <c r="A6" s="137" t="s">
        <v>85</v>
      </c>
      <c r="B6" s="139"/>
      <c r="C6" s="140"/>
      <c r="D6" s="68" t="s">
        <v>86</v>
      </c>
      <c r="E6" s="212">
        <f>SUM(E9,E7,)</f>
        <v>204187.87</v>
      </c>
      <c r="F6" s="213">
        <f>SUM(F7,F9,)</f>
        <v>204102.43</v>
      </c>
      <c r="G6" s="213">
        <f>F6/E6*100</f>
        <v>99.95815618234325</v>
      </c>
    </row>
    <row r="7" spans="1:7" ht="15.75" customHeight="1">
      <c r="A7" s="32"/>
      <c r="B7" s="142" t="s">
        <v>87</v>
      </c>
      <c r="C7" s="142"/>
      <c r="D7" s="143" t="s">
        <v>105</v>
      </c>
      <c r="E7" s="214">
        <f>SUM(E8)</f>
        <v>8500</v>
      </c>
      <c r="F7" s="215">
        <f>SUM(F8)</f>
        <v>8430</v>
      </c>
      <c r="G7" s="215">
        <f>F7/E7*100</f>
        <v>99.1764705882353</v>
      </c>
    </row>
    <row r="8" spans="1:7" ht="32.25" customHeight="1">
      <c r="A8" s="34"/>
      <c r="B8" s="34"/>
      <c r="C8" s="153">
        <v>2850</v>
      </c>
      <c r="D8" s="31" t="s">
        <v>106</v>
      </c>
      <c r="E8" s="216">
        <v>8500</v>
      </c>
      <c r="F8" s="217">
        <v>8430</v>
      </c>
      <c r="G8" s="218">
        <f>F8/E8*100</f>
        <v>99.1764705882353</v>
      </c>
    </row>
    <row r="9" spans="1:7" ht="21.75" customHeight="1">
      <c r="A9" s="145"/>
      <c r="B9" s="144" t="s">
        <v>334</v>
      </c>
      <c r="C9" s="144"/>
      <c r="D9" s="146" t="s">
        <v>186</v>
      </c>
      <c r="E9" s="219">
        <f>SUM(E10:E15)</f>
        <v>195687.87</v>
      </c>
      <c r="F9" s="215">
        <f>SUM(F10:F15)</f>
        <v>195672.43</v>
      </c>
      <c r="G9" s="220">
        <f aca="true" t="shared" si="0" ref="G9:G80">F9/E9*100</f>
        <v>99.99210988396982</v>
      </c>
    </row>
    <row r="10" spans="1:7" ht="21.75" customHeight="1">
      <c r="A10" s="131"/>
      <c r="B10" s="154"/>
      <c r="C10" s="154" t="s">
        <v>284</v>
      </c>
      <c r="D10" s="130" t="s">
        <v>235</v>
      </c>
      <c r="E10" s="221">
        <v>482.71</v>
      </c>
      <c r="F10" s="218">
        <v>481.85</v>
      </c>
      <c r="G10" s="218">
        <f t="shared" si="0"/>
        <v>99.82183919951939</v>
      </c>
    </row>
    <row r="11" spans="1:7" ht="21.75" customHeight="1">
      <c r="A11" s="131"/>
      <c r="B11" s="154"/>
      <c r="C11" s="154" t="s">
        <v>285</v>
      </c>
      <c r="D11" s="130" t="s">
        <v>236</v>
      </c>
      <c r="E11" s="221">
        <v>78.5</v>
      </c>
      <c r="F11" s="218">
        <v>78.1</v>
      </c>
      <c r="G11" s="218">
        <f t="shared" si="0"/>
        <v>99.4904458598726</v>
      </c>
    </row>
    <row r="12" spans="1:7" ht="21.75" customHeight="1">
      <c r="A12" s="131"/>
      <c r="B12" s="154"/>
      <c r="C12" s="154" t="s">
        <v>169</v>
      </c>
      <c r="D12" s="130" t="s">
        <v>170</v>
      </c>
      <c r="E12" s="221">
        <v>3191</v>
      </c>
      <c r="F12" s="218">
        <v>3191</v>
      </c>
      <c r="G12" s="218">
        <f t="shared" si="0"/>
        <v>100</v>
      </c>
    </row>
    <row r="13" spans="1:7" ht="21.75" customHeight="1">
      <c r="A13" s="131"/>
      <c r="B13" s="154"/>
      <c r="C13" s="154" t="s">
        <v>131</v>
      </c>
      <c r="D13" s="130" t="s">
        <v>132</v>
      </c>
      <c r="E13" s="221">
        <v>75</v>
      </c>
      <c r="F13" s="218">
        <v>74.82</v>
      </c>
      <c r="G13" s="218">
        <f t="shared" si="0"/>
        <v>99.75999999999999</v>
      </c>
    </row>
    <row r="14" spans="1:7" ht="17.25" customHeight="1">
      <c r="A14" s="34"/>
      <c r="B14" s="34"/>
      <c r="C14" s="153" t="s">
        <v>130</v>
      </c>
      <c r="D14" s="31" t="s">
        <v>335</v>
      </c>
      <c r="E14" s="216">
        <v>500</v>
      </c>
      <c r="F14" s="217">
        <v>486</v>
      </c>
      <c r="G14" s="218">
        <f t="shared" si="0"/>
        <v>97.2</v>
      </c>
    </row>
    <row r="15" spans="1:7" ht="17.25" customHeight="1">
      <c r="A15" s="34"/>
      <c r="B15" s="34"/>
      <c r="C15" s="153" t="s">
        <v>134</v>
      </c>
      <c r="D15" s="31" t="s">
        <v>120</v>
      </c>
      <c r="E15" s="216">
        <v>191360.66</v>
      </c>
      <c r="F15" s="217">
        <v>191360.66</v>
      </c>
      <c r="G15" s="218">
        <f t="shared" si="0"/>
        <v>100</v>
      </c>
    </row>
    <row r="16" spans="1:7" ht="44.25" customHeight="1">
      <c r="A16" s="128" t="s">
        <v>274</v>
      </c>
      <c r="B16" s="4"/>
      <c r="C16" s="156"/>
      <c r="D16" s="9" t="s">
        <v>275</v>
      </c>
      <c r="E16" s="222">
        <f>SUM(E17,E32,)</f>
        <v>407633</v>
      </c>
      <c r="F16" s="213">
        <f>SUM(F17,F32,)</f>
        <v>399692.99</v>
      </c>
      <c r="G16" s="223">
        <f t="shared" si="0"/>
        <v>98.05216702278766</v>
      </c>
    </row>
    <row r="17" spans="1:7" ht="15.75" customHeight="1">
      <c r="A17" s="32"/>
      <c r="B17" s="142" t="s">
        <v>276</v>
      </c>
      <c r="C17" s="142"/>
      <c r="D17" s="143" t="s">
        <v>277</v>
      </c>
      <c r="E17" s="214">
        <f>SUM(E19:E31)</f>
        <v>125255</v>
      </c>
      <c r="F17" s="215">
        <f>SUM(F19:F31)</f>
        <v>123008.04999999999</v>
      </c>
      <c r="G17" s="220">
        <f t="shared" si="0"/>
        <v>98.20609955690391</v>
      </c>
    </row>
    <row r="18" spans="2:7" ht="0.75" customHeight="1">
      <c r="B18" s="32"/>
      <c r="C18" s="267"/>
      <c r="D18" s="33"/>
      <c r="E18" s="224"/>
      <c r="F18" s="225"/>
      <c r="G18" s="218" t="e">
        <f t="shared" si="0"/>
        <v>#DIV/0!</v>
      </c>
    </row>
    <row r="19" spans="1:7" ht="17.25" customHeight="1">
      <c r="A19" s="6"/>
      <c r="B19" s="6"/>
      <c r="C19" s="150" t="s">
        <v>184</v>
      </c>
      <c r="D19" s="3" t="s">
        <v>278</v>
      </c>
      <c r="E19" s="226">
        <v>540</v>
      </c>
      <c r="F19" s="217">
        <v>484</v>
      </c>
      <c r="G19" s="218">
        <f t="shared" si="0"/>
        <v>89.62962962962962</v>
      </c>
    </row>
    <row r="20" spans="1:7" ht="17.25" customHeight="1">
      <c r="A20" s="6"/>
      <c r="B20" s="6"/>
      <c r="C20" s="150" t="s">
        <v>279</v>
      </c>
      <c r="D20" s="3" t="s">
        <v>240</v>
      </c>
      <c r="E20" s="226">
        <v>40865</v>
      </c>
      <c r="F20" s="217">
        <v>40502.71</v>
      </c>
      <c r="G20" s="218">
        <f t="shared" si="0"/>
        <v>99.1134467147926</v>
      </c>
    </row>
    <row r="21" spans="1:11" ht="15" customHeight="1">
      <c r="A21" s="6"/>
      <c r="B21" s="6"/>
      <c r="C21" s="150">
        <v>4040</v>
      </c>
      <c r="D21" s="3" t="s">
        <v>108</v>
      </c>
      <c r="E21" s="226">
        <v>3110</v>
      </c>
      <c r="F21" s="217">
        <v>3108.96</v>
      </c>
      <c r="G21" s="218">
        <f t="shared" si="0"/>
        <v>99.96655948553055</v>
      </c>
      <c r="K21" s="203"/>
    </row>
    <row r="22" spans="1:7" ht="18" customHeight="1">
      <c r="A22" s="6"/>
      <c r="B22" s="6"/>
      <c r="C22" s="150">
        <v>4110</v>
      </c>
      <c r="D22" s="3" t="s">
        <v>109</v>
      </c>
      <c r="E22" s="226">
        <v>7056</v>
      </c>
      <c r="F22" s="217">
        <v>6491.63</v>
      </c>
      <c r="G22" s="218">
        <f t="shared" si="0"/>
        <v>92.0015589569161</v>
      </c>
    </row>
    <row r="23" spans="1:7" ht="18" customHeight="1">
      <c r="A23" s="6"/>
      <c r="B23" s="6"/>
      <c r="C23" s="150">
        <v>4120</v>
      </c>
      <c r="D23" s="3" t="s">
        <v>168</v>
      </c>
      <c r="E23" s="226">
        <v>1125</v>
      </c>
      <c r="F23" s="217">
        <v>763.2</v>
      </c>
      <c r="G23" s="218">
        <f t="shared" si="0"/>
        <v>67.84</v>
      </c>
    </row>
    <row r="24" spans="1:7" ht="18" customHeight="1">
      <c r="A24" s="6"/>
      <c r="B24" s="6"/>
      <c r="C24" s="150" t="s">
        <v>169</v>
      </c>
      <c r="D24" s="3" t="s">
        <v>170</v>
      </c>
      <c r="E24" s="226">
        <v>2800</v>
      </c>
      <c r="F24" s="217">
        <v>2670</v>
      </c>
      <c r="G24" s="218">
        <f t="shared" si="0"/>
        <v>95.35714285714286</v>
      </c>
    </row>
    <row r="25" spans="1:7" ht="15.75" customHeight="1">
      <c r="A25" s="6"/>
      <c r="B25" s="6"/>
      <c r="C25" s="150">
        <v>4210</v>
      </c>
      <c r="D25" s="3" t="s">
        <v>104</v>
      </c>
      <c r="E25" s="226">
        <v>65359</v>
      </c>
      <c r="F25" s="217">
        <v>65357.63</v>
      </c>
      <c r="G25" s="218">
        <f t="shared" si="0"/>
        <v>99.99790388469836</v>
      </c>
    </row>
    <row r="26" spans="1:7" ht="16.5" customHeight="1">
      <c r="A26" s="6"/>
      <c r="B26" s="6"/>
      <c r="C26" s="150">
        <v>4260</v>
      </c>
      <c r="D26" s="3" t="s">
        <v>111</v>
      </c>
      <c r="E26" s="226">
        <v>1700</v>
      </c>
      <c r="F26" s="217">
        <v>1251.45</v>
      </c>
      <c r="G26" s="218">
        <f t="shared" si="0"/>
        <v>73.61470588235295</v>
      </c>
    </row>
    <row r="27" spans="1:7" ht="16.5" customHeight="1">
      <c r="A27" s="6"/>
      <c r="B27" s="6"/>
      <c r="C27" s="150" t="s">
        <v>280</v>
      </c>
      <c r="D27" s="3" t="s">
        <v>238</v>
      </c>
      <c r="E27" s="226">
        <v>100</v>
      </c>
      <c r="F27" s="217">
        <v>50</v>
      </c>
      <c r="G27" s="218">
        <f t="shared" si="0"/>
        <v>50</v>
      </c>
    </row>
    <row r="28" spans="1:7" ht="16.5" customHeight="1">
      <c r="A28" s="6"/>
      <c r="B28" s="6"/>
      <c r="C28" s="150">
        <v>4300</v>
      </c>
      <c r="D28" s="3" t="s">
        <v>112</v>
      </c>
      <c r="E28" s="226">
        <v>800</v>
      </c>
      <c r="F28" s="217">
        <v>687.47</v>
      </c>
      <c r="G28" s="218">
        <f t="shared" si="0"/>
        <v>85.93375</v>
      </c>
    </row>
    <row r="29" spans="1:7" ht="47.25" customHeight="1">
      <c r="A29" s="6"/>
      <c r="B29" s="6"/>
      <c r="C29" s="150" t="s">
        <v>178</v>
      </c>
      <c r="D29" s="3" t="s">
        <v>357</v>
      </c>
      <c r="E29" s="226">
        <v>100</v>
      </c>
      <c r="F29" s="217">
        <v>0</v>
      </c>
      <c r="G29" s="218">
        <f t="shared" si="0"/>
        <v>0</v>
      </c>
    </row>
    <row r="30" spans="1:7" ht="20.25" customHeight="1">
      <c r="A30" s="6"/>
      <c r="B30" s="6"/>
      <c r="C30" s="150" t="s">
        <v>288</v>
      </c>
      <c r="D30" s="3" t="s">
        <v>228</v>
      </c>
      <c r="E30" s="226">
        <v>59</v>
      </c>
      <c r="F30" s="217">
        <v>0</v>
      </c>
      <c r="G30" s="218">
        <f t="shared" si="0"/>
        <v>0</v>
      </c>
    </row>
    <row r="31" spans="1:7" ht="30">
      <c r="A31" s="6"/>
      <c r="B31" s="6"/>
      <c r="C31" s="150">
        <v>4440</v>
      </c>
      <c r="D31" s="3" t="s">
        <v>229</v>
      </c>
      <c r="E31" s="226">
        <v>1641</v>
      </c>
      <c r="F31" s="217">
        <v>1641</v>
      </c>
      <c r="G31" s="218">
        <f t="shared" si="0"/>
        <v>100</v>
      </c>
    </row>
    <row r="32" spans="1:7" ht="15.75">
      <c r="A32" s="129"/>
      <c r="B32" s="144" t="s">
        <v>281</v>
      </c>
      <c r="C32" s="144"/>
      <c r="D32" s="146" t="s">
        <v>282</v>
      </c>
      <c r="E32" s="219">
        <f>SUM(E33:E47)</f>
        <v>282378</v>
      </c>
      <c r="F32" s="215">
        <f>SUM(F33:F47)</f>
        <v>276684.94</v>
      </c>
      <c r="G32" s="220">
        <f t="shared" si="0"/>
        <v>97.98388684670903</v>
      </c>
    </row>
    <row r="33" spans="1:7" ht="20.25" customHeight="1">
      <c r="A33" s="30"/>
      <c r="B33" s="30"/>
      <c r="C33" s="152" t="s">
        <v>184</v>
      </c>
      <c r="D33" s="17" t="s">
        <v>278</v>
      </c>
      <c r="E33" s="227">
        <v>720</v>
      </c>
      <c r="F33" s="217">
        <v>704.23</v>
      </c>
      <c r="G33" s="218">
        <f t="shared" si="0"/>
        <v>97.80972222222223</v>
      </c>
    </row>
    <row r="34" spans="1:7" ht="15">
      <c r="A34" s="30"/>
      <c r="B34" s="30"/>
      <c r="C34" s="152" t="s">
        <v>279</v>
      </c>
      <c r="D34" s="17" t="s">
        <v>240</v>
      </c>
      <c r="E34" s="227">
        <v>62490</v>
      </c>
      <c r="F34" s="217">
        <v>61386.96</v>
      </c>
      <c r="G34" s="218">
        <f t="shared" si="0"/>
        <v>98.23485357657225</v>
      </c>
    </row>
    <row r="35" spans="1:7" ht="15">
      <c r="A35" s="30"/>
      <c r="B35" s="30"/>
      <c r="C35" s="152" t="s">
        <v>283</v>
      </c>
      <c r="D35" s="17" t="s">
        <v>108</v>
      </c>
      <c r="E35" s="227">
        <v>4945</v>
      </c>
      <c r="F35" s="217">
        <v>4916.34</v>
      </c>
      <c r="G35" s="218">
        <f t="shared" si="0"/>
        <v>99.42042467138525</v>
      </c>
    </row>
    <row r="36" spans="1:7" ht="15">
      <c r="A36" s="30"/>
      <c r="B36" s="30"/>
      <c r="C36" s="152" t="s">
        <v>284</v>
      </c>
      <c r="D36" s="17" t="s">
        <v>235</v>
      </c>
      <c r="E36" s="227">
        <v>11466</v>
      </c>
      <c r="F36" s="217">
        <v>9757.03</v>
      </c>
      <c r="G36" s="218">
        <f t="shared" si="0"/>
        <v>85.09532530961103</v>
      </c>
    </row>
    <row r="37" spans="1:7" ht="15">
      <c r="A37" s="30"/>
      <c r="B37" s="30"/>
      <c r="C37" s="152" t="s">
        <v>285</v>
      </c>
      <c r="D37" s="17" t="s">
        <v>236</v>
      </c>
      <c r="E37" s="227">
        <v>1860</v>
      </c>
      <c r="F37" s="217">
        <v>1583.4</v>
      </c>
      <c r="G37" s="218">
        <f t="shared" si="0"/>
        <v>85.12903225806451</v>
      </c>
    </row>
    <row r="38" spans="1:7" ht="15">
      <c r="A38" s="30"/>
      <c r="B38" s="30"/>
      <c r="C38" s="152" t="s">
        <v>169</v>
      </c>
      <c r="D38" s="17" t="s">
        <v>170</v>
      </c>
      <c r="E38" s="227">
        <v>7406</v>
      </c>
      <c r="F38" s="217">
        <v>6226.2</v>
      </c>
      <c r="G38" s="218">
        <f t="shared" si="0"/>
        <v>84.0696732379152</v>
      </c>
    </row>
    <row r="39" spans="1:7" ht="15">
      <c r="A39" s="30"/>
      <c r="B39" s="30"/>
      <c r="C39" s="152" t="s">
        <v>131</v>
      </c>
      <c r="D39" s="17" t="s">
        <v>132</v>
      </c>
      <c r="E39" s="227">
        <v>50509</v>
      </c>
      <c r="F39" s="217">
        <v>50451.31</v>
      </c>
      <c r="G39" s="218">
        <f t="shared" si="0"/>
        <v>99.88578273179037</v>
      </c>
    </row>
    <row r="40" spans="1:7" ht="15">
      <c r="A40" s="30"/>
      <c r="B40" s="30"/>
      <c r="C40" s="152" t="s">
        <v>286</v>
      </c>
      <c r="D40" s="17" t="s">
        <v>111</v>
      </c>
      <c r="E40" s="227">
        <v>47100</v>
      </c>
      <c r="F40" s="217">
        <v>47092.89</v>
      </c>
      <c r="G40" s="218">
        <f t="shared" si="0"/>
        <v>99.98490445859872</v>
      </c>
    </row>
    <row r="41" spans="1:7" ht="15">
      <c r="A41" s="30"/>
      <c r="B41" s="30"/>
      <c r="C41" s="152" t="s">
        <v>365</v>
      </c>
      <c r="D41" s="17" t="s">
        <v>156</v>
      </c>
      <c r="E41" s="227">
        <v>32600</v>
      </c>
      <c r="F41" s="217">
        <v>32551.99</v>
      </c>
      <c r="G41" s="218">
        <f t="shared" si="0"/>
        <v>99.85273006134969</v>
      </c>
    </row>
    <row r="42" spans="1:7" ht="15">
      <c r="A42" s="30"/>
      <c r="B42" s="30"/>
      <c r="C42" s="152" t="s">
        <v>280</v>
      </c>
      <c r="D42" s="17" t="s">
        <v>238</v>
      </c>
      <c r="E42" s="227">
        <v>300</v>
      </c>
      <c r="F42" s="217">
        <v>210</v>
      </c>
      <c r="G42" s="218">
        <f t="shared" si="0"/>
        <v>70</v>
      </c>
    </row>
    <row r="43" spans="1:7" ht="15">
      <c r="A43" s="30"/>
      <c r="B43" s="30"/>
      <c r="C43" s="152" t="s">
        <v>287</v>
      </c>
      <c r="D43" s="17" t="s">
        <v>127</v>
      </c>
      <c r="E43" s="227">
        <v>44300</v>
      </c>
      <c r="F43" s="217">
        <v>43185.65</v>
      </c>
      <c r="G43" s="218">
        <f t="shared" si="0"/>
        <v>97.48453724604967</v>
      </c>
    </row>
    <row r="44" spans="1:7" ht="45">
      <c r="A44" s="30"/>
      <c r="B44" s="30"/>
      <c r="C44" s="152" t="s">
        <v>178</v>
      </c>
      <c r="D44" s="17" t="s">
        <v>358</v>
      </c>
      <c r="E44" s="227">
        <v>1200</v>
      </c>
      <c r="F44" s="217">
        <v>1185.48</v>
      </c>
      <c r="G44" s="218">
        <f t="shared" si="0"/>
        <v>98.79</v>
      </c>
    </row>
    <row r="45" spans="1:7" ht="15">
      <c r="A45" s="30"/>
      <c r="B45" s="30"/>
      <c r="C45" s="152" t="s">
        <v>134</v>
      </c>
      <c r="D45" s="17" t="s">
        <v>120</v>
      </c>
      <c r="E45" s="227">
        <v>14100</v>
      </c>
      <c r="F45" s="217">
        <v>14071.46</v>
      </c>
      <c r="G45" s="218">
        <f t="shared" si="0"/>
        <v>99.79758865248226</v>
      </c>
    </row>
    <row r="46" spans="1:7" ht="30">
      <c r="A46" s="30"/>
      <c r="B46" s="30"/>
      <c r="C46" s="152" t="s">
        <v>289</v>
      </c>
      <c r="D46" s="17" t="s">
        <v>229</v>
      </c>
      <c r="E46" s="227">
        <v>3282</v>
      </c>
      <c r="F46" s="217">
        <v>3282</v>
      </c>
      <c r="G46" s="218">
        <f t="shared" si="0"/>
        <v>100</v>
      </c>
    </row>
    <row r="47" spans="1:7" ht="30">
      <c r="A47" s="30"/>
      <c r="B47" s="30"/>
      <c r="C47" s="152" t="s">
        <v>268</v>
      </c>
      <c r="D47" s="17" t="s">
        <v>269</v>
      </c>
      <c r="E47" s="227">
        <v>100</v>
      </c>
      <c r="F47" s="217">
        <v>80</v>
      </c>
      <c r="G47" s="218">
        <f t="shared" si="0"/>
        <v>80</v>
      </c>
    </row>
    <row r="48" spans="1:7" ht="18.75" customHeight="1">
      <c r="A48" s="149">
        <v>600</v>
      </c>
      <c r="B48" s="147"/>
      <c r="C48" s="149"/>
      <c r="D48" s="148" t="s">
        <v>88</v>
      </c>
      <c r="E48" s="228">
        <f>SUM(E51,E49,)</f>
        <v>2600131.51</v>
      </c>
      <c r="F48" s="228">
        <f>SUM(F51,F49,)</f>
        <v>2519944.69</v>
      </c>
      <c r="G48" s="223">
        <f t="shared" si="0"/>
        <v>96.9160475271499</v>
      </c>
    </row>
    <row r="49" spans="1:7" ht="18.75" customHeight="1">
      <c r="A49" s="144"/>
      <c r="B49" s="144" t="s">
        <v>366</v>
      </c>
      <c r="C49" s="144"/>
      <c r="D49" s="146" t="s">
        <v>367</v>
      </c>
      <c r="E49" s="219">
        <f>SUM(E50,)</f>
        <v>60000</v>
      </c>
      <c r="F49" s="219">
        <f>SUM(F50,)</f>
        <v>59730.5</v>
      </c>
      <c r="G49" s="312">
        <f t="shared" si="0"/>
        <v>99.55083333333333</v>
      </c>
    </row>
    <row r="50" spans="1:7" ht="18.75" customHeight="1">
      <c r="A50" s="281"/>
      <c r="B50" s="281"/>
      <c r="C50" s="281" t="s">
        <v>128</v>
      </c>
      <c r="D50" s="282" t="s">
        <v>115</v>
      </c>
      <c r="E50" s="283">
        <v>60000</v>
      </c>
      <c r="F50" s="284">
        <v>59730.5</v>
      </c>
      <c r="G50" s="235">
        <f t="shared" si="0"/>
        <v>99.55083333333333</v>
      </c>
    </row>
    <row r="51" spans="1:7" ht="19.5" customHeight="1">
      <c r="A51" s="32"/>
      <c r="B51" s="142" t="s">
        <v>290</v>
      </c>
      <c r="C51" s="142"/>
      <c r="D51" s="143" t="s">
        <v>89</v>
      </c>
      <c r="E51" s="214">
        <f>SUM(E52:E68)</f>
        <v>2540131.51</v>
      </c>
      <c r="F51" s="215">
        <f>SUM(F52:F68)</f>
        <v>2460214.19</v>
      </c>
      <c r="G51" s="220">
        <f t="shared" si="0"/>
        <v>96.8538117146541</v>
      </c>
    </row>
    <row r="52" spans="1:7" ht="22.5" customHeight="1">
      <c r="A52" s="6"/>
      <c r="B52" s="150"/>
      <c r="C52" s="150" t="s">
        <v>184</v>
      </c>
      <c r="D52" s="3" t="s">
        <v>278</v>
      </c>
      <c r="E52" s="226">
        <v>3440</v>
      </c>
      <c r="F52" s="217">
        <v>3428.39</v>
      </c>
      <c r="G52" s="218">
        <f t="shared" si="0"/>
        <v>99.6625</v>
      </c>
    </row>
    <row r="53" spans="1:7" ht="15" customHeight="1">
      <c r="A53" s="6"/>
      <c r="B53" s="150"/>
      <c r="C53" s="150" t="s">
        <v>279</v>
      </c>
      <c r="D53" s="3" t="s">
        <v>240</v>
      </c>
      <c r="E53" s="226">
        <v>135954</v>
      </c>
      <c r="F53" s="217">
        <v>134852.99</v>
      </c>
      <c r="G53" s="218">
        <f t="shared" si="0"/>
        <v>99.19015990702738</v>
      </c>
    </row>
    <row r="54" spans="1:7" ht="15">
      <c r="A54" s="47"/>
      <c r="B54" s="151"/>
      <c r="C54" s="151">
        <v>4040</v>
      </c>
      <c r="D54" s="3" t="s">
        <v>291</v>
      </c>
      <c r="E54" s="226">
        <v>18675</v>
      </c>
      <c r="F54" s="217">
        <v>18672.3</v>
      </c>
      <c r="G54" s="218">
        <f t="shared" si="0"/>
        <v>99.98554216867468</v>
      </c>
    </row>
    <row r="55" spans="1:7" ht="15">
      <c r="A55" s="47"/>
      <c r="B55" s="151"/>
      <c r="C55" s="151">
        <v>4110</v>
      </c>
      <c r="D55" s="3" t="s">
        <v>235</v>
      </c>
      <c r="E55" s="226">
        <v>23609</v>
      </c>
      <c r="F55" s="217">
        <v>22398.47</v>
      </c>
      <c r="G55" s="218">
        <f t="shared" si="0"/>
        <v>94.87259096107418</v>
      </c>
    </row>
    <row r="56" spans="1:7" ht="15">
      <c r="A56" s="47"/>
      <c r="B56" s="151"/>
      <c r="C56" s="151">
        <v>4120</v>
      </c>
      <c r="D56" s="3" t="s">
        <v>292</v>
      </c>
      <c r="E56" s="226">
        <v>5262</v>
      </c>
      <c r="F56" s="217">
        <v>4992.1</v>
      </c>
      <c r="G56" s="218">
        <f t="shared" si="0"/>
        <v>94.87077156974534</v>
      </c>
    </row>
    <row r="57" spans="1:7" ht="15">
      <c r="A57" s="47"/>
      <c r="B57" s="151"/>
      <c r="C57" s="151">
        <v>4170</v>
      </c>
      <c r="D57" s="3" t="s">
        <v>170</v>
      </c>
      <c r="E57" s="226">
        <v>1600</v>
      </c>
      <c r="F57" s="217">
        <v>1600</v>
      </c>
      <c r="G57" s="218">
        <f t="shared" si="0"/>
        <v>100</v>
      </c>
    </row>
    <row r="58" spans="1:7" ht="15">
      <c r="A58" s="47"/>
      <c r="B58" s="151"/>
      <c r="C58" s="151">
        <v>4210</v>
      </c>
      <c r="D58" s="3" t="s">
        <v>132</v>
      </c>
      <c r="E58" s="226">
        <v>109354</v>
      </c>
      <c r="F58" s="217">
        <v>108866.5</v>
      </c>
      <c r="G58" s="218">
        <f t="shared" si="0"/>
        <v>99.55420012070888</v>
      </c>
    </row>
    <row r="59" spans="1:7" ht="15">
      <c r="A59" s="47"/>
      <c r="B59" s="151"/>
      <c r="C59" s="151">
        <v>4260</v>
      </c>
      <c r="D59" s="3" t="s">
        <v>111</v>
      </c>
      <c r="E59" s="226">
        <v>2500</v>
      </c>
      <c r="F59" s="217">
        <v>2470.17</v>
      </c>
      <c r="G59" s="218">
        <f t="shared" si="0"/>
        <v>98.80680000000001</v>
      </c>
    </row>
    <row r="60" spans="1:7" ht="15">
      <c r="A60" s="47"/>
      <c r="B60" s="151"/>
      <c r="C60" s="151">
        <v>4270</v>
      </c>
      <c r="D60" s="3" t="s">
        <v>156</v>
      </c>
      <c r="E60" s="226">
        <v>121500</v>
      </c>
      <c r="F60" s="217">
        <v>121208.6</v>
      </c>
      <c r="G60" s="218">
        <f t="shared" si="0"/>
        <v>99.7601646090535</v>
      </c>
    </row>
    <row r="61" spans="1:7" ht="15">
      <c r="A61" s="47"/>
      <c r="B61" s="151"/>
      <c r="C61" s="151">
        <v>4280</v>
      </c>
      <c r="D61" s="3" t="s">
        <v>238</v>
      </c>
      <c r="E61" s="226">
        <v>1100</v>
      </c>
      <c r="F61" s="217">
        <v>1045</v>
      </c>
      <c r="G61" s="218">
        <f t="shared" si="0"/>
        <v>95</v>
      </c>
    </row>
    <row r="62" spans="1:7" ht="15">
      <c r="A62" s="47"/>
      <c r="B62" s="151"/>
      <c r="C62" s="151">
        <v>4300</v>
      </c>
      <c r="D62" s="3" t="s">
        <v>127</v>
      </c>
      <c r="E62" s="226">
        <v>46500</v>
      </c>
      <c r="F62" s="217">
        <v>46112.3</v>
      </c>
      <c r="G62" s="218">
        <f t="shared" si="0"/>
        <v>99.16623655913979</v>
      </c>
    </row>
    <row r="63" spans="1:7" ht="45">
      <c r="A63" s="47"/>
      <c r="B63" s="151"/>
      <c r="C63" s="151">
        <v>4360</v>
      </c>
      <c r="D63" s="3" t="s">
        <v>359</v>
      </c>
      <c r="E63" s="226">
        <v>1500</v>
      </c>
      <c r="F63" s="217">
        <v>1375</v>
      </c>
      <c r="G63" s="218">
        <f t="shared" si="0"/>
        <v>91.66666666666666</v>
      </c>
    </row>
    <row r="64" spans="1:7" ht="15">
      <c r="A64" s="47"/>
      <c r="B64" s="151"/>
      <c r="C64" s="151">
        <v>4410</v>
      </c>
      <c r="D64" s="3" t="s">
        <v>228</v>
      </c>
      <c r="E64" s="226">
        <v>100</v>
      </c>
      <c r="F64" s="217">
        <v>42</v>
      </c>
      <c r="G64" s="218">
        <f t="shared" si="0"/>
        <v>42</v>
      </c>
    </row>
    <row r="65" spans="1:7" ht="15">
      <c r="A65" s="47"/>
      <c r="B65" s="151"/>
      <c r="C65" s="151">
        <v>4430</v>
      </c>
      <c r="D65" s="3" t="s">
        <v>120</v>
      </c>
      <c r="E65" s="226">
        <v>9400</v>
      </c>
      <c r="F65" s="217">
        <v>9367.93</v>
      </c>
      <c r="G65" s="218">
        <f t="shared" si="0"/>
        <v>99.65882978723405</v>
      </c>
    </row>
    <row r="66" spans="1:7" ht="30">
      <c r="A66" s="47"/>
      <c r="B66" s="151"/>
      <c r="C66" s="151">
        <v>4440</v>
      </c>
      <c r="D66" s="3" t="s">
        <v>229</v>
      </c>
      <c r="E66" s="226">
        <v>18296</v>
      </c>
      <c r="F66" s="217">
        <v>18296</v>
      </c>
      <c r="G66" s="218">
        <f t="shared" si="0"/>
        <v>100</v>
      </c>
    </row>
    <row r="67" spans="1:7" ht="30">
      <c r="A67" s="47"/>
      <c r="B67" s="151"/>
      <c r="C67" s="151">
        <v>4700</v>
      </c>
      <c r="D67" s="3" t="s">
        <v>269</v>
      </c>
      <c r="E67" s="226">
        <v>250</v>
      </c>
      <c r="F67" s="217">
        <v>160</v>
      </c>
      <c r="G67" s="218">
        <f t="shared" si="0"/>
        <v>64</v>
      </c>
    </row>
    <row r="68" spans="1:7" ht="15">
      <c r="A68" s="47"/>
      <c r="B68" s="151"/>
      <c r="C68" s="151">
        <v>6050</v>
      </c>
      <c r="D68" s="3" t="s">
        <v>115</v>
      </c>
      <c r="E68" s="226">
        <v>2041091.51</v>
      </c>
      <c r="F68" s="217">
        <v>1965326.44</v>
      </c>
      <c r="G68" s="218">
        <f t="shared" si="0"/>
        <v>96.28801209407804</v>
      </c>
    </row>
    <row r="69" spans="1:7" ht="15.75">
      <c r="A69" s="307">
        <v>630</v>
      </c>
      <c r="B69" s="307"/>
      <c r="C69" s="307"/>
      <c r="D69" s="148" t="s">
        <v>384</v>
      </c>
      <c r="E69" s="228">
        <f>SUM(E70,)</f>
        <v>17200</v>
      </c>
      <c r="F69" s="228">
        <f>SUM(F70,)</f>
        <v>17052.93</v>
      </c>
      <c r="G69" s="308">
        <f t="shared" si="0"/>
        <v>99.14494186046512</v>
      </c>
    </row>
    <row r="70" spans="1:7" ht="31.5">
      <c r="A70" s="146"/>
      <c r="B70" s="286">
        <v>63003</v>
      </c>
      <c r="C70" s="286"/>
      <c r="D70" s="146" t="s">
        <v>385</v>
      </c>
      <c r="E70" s="219">
        <f>SUM(E71:E74)</f>
        <v>17200</v>
      </c>
      <c r="F70" s="219">
        <f>SUM(F71:F74)</f>
        <v>17052.93</v>
      </c>
      <c r="G70" s="285">
        <f t="shared" si="0"/>
        <v>99.14494186046512</v>
      </c>
    </row>
    <row r="71" spans="1:7" ht="15">
      <c r="A71" s="47"/>
      <c r="B71" s="151"/>
      <c r="C71" s="151">
        <v>4210</v>
      </c>
      <c r="D71" s="3" t="s">
        <v>132</v>
      </c>
      <c r="E71" s="226">
        <v>100</v>
      </c>
      <c r="F71" s="217">
        <v>56.95</v>
      </c>
      <c r="G71" s="218">
        <f t="shared" si="0"/>
        <v>56.95</v>
      </c>
    </row>
    <row r="72" spans="1:7" ht="15">
      <c r="A72" s="47"/>
      <c r="B72" s="151"/>
      <c r="C72" s="151">
        <v>4300</v>
      </c>
      <c r="D72" s="3" t="s">
        <v>127</v>
      </c>
      <c r="E72" s="226">
        <v>16700</v>
      </c>
      <c r="F72" s="217">
        <v>16661.98</v>
      </c>
      <c r="G72" s="218">
        <f t="shared" si="0"/>
        <v>99.77233532934132</v>
      </c>
    </row>
    <row r="73" spans="1:7" ht="45">
      <c r="A73" s="47"/>
      <c r="B73" s="151"/>
      <c r="C73" s="151">
        <v>4360</v>
      </c>
      <c r="D73" s="3" t="s">
        <v>357</v>
      </c>
      <c r="E73" s="226">
        <v>100</v>
      </c>
      <c r="F73" s="217">
        <v>100</v>
      </c>
      <c r="G73" s="218">
        <f t="shared" si="0"/>
        <v>100</v>
      </c>
    </row>
    <row r="74" spans="1:7" ht="15">
      <c r="A74" s="47"/>
      <c r="B74" s="151"/>
      <c r="C74" s="151">
        <v>4430</v>
      </c>
      <c r="D74" s="3" t="s">
        <v>120</v>
      </c>
      <c r="E74" s="226">
        <v>300</v>
      </c>
      <c r="F74" s="217">
        <v>234</v>
      </c>
      <c r="G74" s="218">
        <f t="shared" si="0"/>
        <v>78</v>
      </c>
    </row>
    <row r="75" spans="1:7" ht="15.75">
      <c r="A75" s="137">
        <v>700</v>
      </c>
      <c r="B75" s="137"/>
      <c r="C75" s="268"/>
      <c r="D75" s="68" t="s">
        <v>13</v>
      </c>
      <c r="E75" s="212">
        <f>SUM(E76:E76,)</f>
        <v>837828</v>
      </c>
      <c r="F75" s="212">
        <f>SUM(F76:F76,)</f>
        <v>810539.1799999999</v>
      </c>
      <c r="G75" s="223">
        <f t="shared" si="0"/>
        <v>96.74290904577072</v>
      </c>
    </row>
    <row r="76" spans="1:7" ht="34.5" customHeight="1">
      <c r="A76" s="32"/>
      <c r="B76" s="142" t="s">
        <v>293</v>
      </c>
      <c r="C76" s="142"/>
      <c r="D76" s="143" t="s">
        <v>14</v>
      </c>
      <c r="E76" s="214">
        <f>SUM(E77:E93)</f>
        <v>837828</v>
      </c>
      <c r="F76" s="215">
        <f>SUM(F77:F93)</f>
        <v>810539.1799999999</v>
      </c>
      <c r="G76" s="220">
        <f t="shared" si="0"/>
        <v>96.74290904577072</v>
      </c>
    </row>
    <row r="77" spans="1:7" ht="16.5" customHeight="1">
      <c r="A77" s="131"/>
      <c r="B77" s="131"/>
      <c r="C77" s="154" t="s">
        <v>184</v>
      </c>
      <c r="D77" s="130" t="s">
        <v>278</v>
      </c>
      <c r="E77" s="221">
        <v>810</v>
      </c>
      <c r="F77" s="229">
        <v>630</v>
      </c>
      <c r="G77" s="230">
        <f t="shared" si="0"/>
        <v>77.77777777777779</v>
      </c>
    </row>
    <row r="78" spans="1:7" ht="16.5" customHeight="1">
      <c r="A78" s="131"/>
      <c r="B78" s="131"/>
      <c r="C78" s="154" t="s">
        <v>279</v>
      </c>
      <c r="D78" s="130" t="s">
        <v>240</v>
      </c>
      <c r="E78" s="221">
        <v>61400</v>
      </c>
      <c r="F78" s="229">
        <v>60658.94</v>
      </c>
      <c r="G78" s="230">
        <f t="shared" si="0"/>
        <v>98.79306188925082</v>
      </c>
    </row>
    <row r="79" spans="1:7" ht="16.5" customHeight="1">
      <c r="A79" s="131"/>
      <c r="B79" s="131"/>
      <c r="C79" s="154" t="s">
        <v>283</v>
      </c>
      <c r="D79" s="130" t="s">
        <v>291</v>
      </c>
      <c r="E79" s="221">
        <v>6150</v>
      </c>
      <c r="F79" s="229">
        <v>6113.89</v>
      </c>
      <c r="G79" s="230">
        <f t="shared" si="0"/>
        <v>99.41284552845528</v>
      </c>
    </row>
    <row r="80" spans="1:7" ht="16.5" customHeight="1">
      <c r="A80" s="131"/>
      <c r="B80" s="131"/>
      <c r="C80" s="154" t="s">
        <v>284</v>
      </c>
      <c r="D80" s="130" t="s">
        <v>235</v>
      </c>
      <c r="E80" s="221">
        <v>10900</v>
      </c>
      <c r="F80" s="229">
        <v>9884.06</v>
      </c>
      <c r="G80" s="230">
        <f t="shared" si="0"/>
        <v>90.6794495412844</v>
      </c>
    </row>
    <row r="81" spans="1:7" ht="16.5" customHeight="1">
      <c r="A81" s="131"/>
      <c r="B81" s="131"/>
      <c r="C81" s="154" t="s">
        <v>285</v>
      </c>
      <c r="D81" s="130" t="s">
        <v>236</v>
      </c>
      <c r="E81" s="221">
        <v>1625</v>
      </c>
      <c r="F81" s="229">
        <v>1479.3</v>
      </c>
      <c r="G81" s="230">
        <f aca="true" t="shared" si="1" ref="G81:G162">F81/E81*100</f>
        <v>91.03384615384616</v>
      </c>
    </row>
    <row r="82" spans="1:7" ht="15">
      <c r="A82" s="6"/>
      <c r="B82" s="6"/>
      <c r="C82" s="150">
        <v>4210</v>
      </c>
      <c r="D82" s="3" t="s">
        <v>104</v>
      </c>
      <c r="E82" s="226">
        <v>18200</v>
      </c>
      <c r="F82" s="229">
        <v>18141.97</v>
      </c>
      <c r="G82" s="230">
        <f t="shared" si="1"/>
        <v>99.68115384615385</v>
      </c>
    </row>
    <row r="83" spans="1:7" ht="15">
      <c r="A83" s="6"/>
      <c r="B83" s="6"/>
      <c r="C83" s="150">
        <v>4260</v>
      </c>
      <c r="D83" s="3" t="s">
        <v>118</v>
      </c>
      <c r="E83" s="226">
        <v>16821</v>
      </c>
      <c r="F83" s="229">
        <v>15742.12</v>
      </c>
      <c r="G83" s="230">
        <f t="shared" si="1"/>
        <v>93.58611259734856</v>
      </c>
    </row>
    <row r="84" spans="1:7" ht="15">
      <c r="A84" s="6"/>
      <c r="B84" s="6"/>
      <c r="C84" s="150">
        <v>4270</v>
      </c>
      <c r="D84" s="3" t="s">
        <v>119</v>
      </c>
      <c r="E84" s="226">
        <v>70000</v>
      </c>
      <c r="F84" s="229">
        <v>69913.07</v>
      </c>
      <c r="G84" s="230">
        <f t="shared" si="1"/>
        <v>99.8758142857143</v>
      </c>
    </row>
    <row r="85" spans="1:7" ht="15">
      <c r="A85" s="6"/>
      <c r="B85" s="6"/>
      <c r="C85" s="150" t="s">
        <v>280</v>
      </c>
      <c r="D85" s="3" t="s">
        <v>238</v>
      </c>
      <c r="E85" s="226">
        <v>300</v>
      </c>
      <c r="F85" s="229">
        <v>210</v>
      </c>
      <c r="G85" s="230">
        <f t="shared" si="1"/>
        <v>70</v>
      </c>
    </row>
    <row r="86" spans="1:7" ht="15">
      <c r="A86" s="6"/>
      <c r="B86" s="6"/>
      <c r="C86" s="150">
        <v>4300</v>
      </c>
      <c r="D86" s="3" t="s">
        <v>112</v>
      </c>
      <c r="E86" s="226">
        <v>12268</v>
      </c>
      <c r="F86" s="229">
        <v>12122.96</v>
      </c>
      <c r="G86" s="230">
        <f t="shared" si="1"/>
        <v>98.81773720247799</v>
      </c>
    </row>
    <row r="87" spans="1:7" ht="45">
      <c r="A87" s="6"/>
      <c r="B87" s="6"/>
      <c r="C87" s="150" t="s">
        <v>178</v>
      </c>
      <c r="D87" s="3" t="s">
        <v>357</v>
      </c>
      <c r="E87" s="226">
        <v>100</v>
      </c>
      <c r="F87" s="229">
        <v>80</v>
      </c>
      <c r="G87" s="230">
        <f t="shared" si="1"/>
        <v>80</v>
      </c>
    </row>
    <row r="88" spans="1:7" ht="15">
      <c r="A88" s="6"/>
      <c r="B88" s="6"/>
      <c r="C88" s="150" t="s">
        <v>288</v>
      </c>
      <c r="D88" s="3" t="s">
        <v>228</v>
      </c>
      <c r="E88" s="226">
        <v>900</v>
      </c>
      <c r="F88" s="229">
        <v>900</v>
      </c>
      <c r="G88" s="230">
        <f t="shared" si="1"/>
        <v>100</v>
      </c>
    </row>
    <row r="89" spans="1:7" ht="15">
      <c r="A89" s="6"/>
      <c r="B89" s="6"/>
      <c r="C89" s="150">
        <v>4430</v>
      </c>
      <c r="D89" s="3" t="s">
        <v>120</v>
      </c>
      <c r="E89" s="226">
        <v>12344</v>
      </c>
      <c r="F89" s="229">
        <v>12266.51</v>
      </c>
      <c r="G89" s="230">
        <f t="shared" si="1"/>
        <v>99.37224562540506</v>
      </c>
    </row>
    <row r="90" spans="1:7" ht="30">
      <c r="A90" s="6"/>
      <c r="B90" s="6"/>
      <c r="C90" s="150" t="s">
        <v>289</v>
      </c>
      <c r="D90" s="3" t="s">
        <v>229</v>
      </c>
      <c r="E90" s="226">
        <v>2517</v>
      </c>
      <c r="F90" s="229">
        <v>2461</v>
      </c>
      <c r="G90" s="230">
        <f t="shared" si="1"/>
        <v>97.77512912197061</v>
      </c>
    </row>
    <row r="91" spans="1:7" ht="30">
      <c r="A91" s="6"/>
      <c r="B91" s="6"/>
      <c r="C91" s="150" t="s">
        <v>268</v>
      </c>
      <c r="D91" s="3" t="s">
        <v>243</v>
      </c>
      <c r="E91" s="226">
        <v>1450</v>
      </c>
      <c r="F91" s="229">
        <v>1420</v>
      </c>
      <c r="G91" s="230">
        <f t="shared" si="1"/>
        <v>97.93103448275862</v>
      </c>
    </row>
    <row r="92" spans="1:7" ht="15">
      <c r="A92" s="6"/>
      <c r="B92" s="6"/>
      <c r="C92" s="150" t="s">
        <v>128</v>
      </c>
      <c r="D92" s="3" t="s">
        <v>115</v>
      </c>
      <c r="E92" s="226">
        <v>592043</v>
      </c>
      <c r="F92" s="229">
        <v>568810.82</v>
      </c>
      <c r="G92" s="230">
        <f t="shared" si="1"/>
        <v>96.07593029560351</v>
      </c>
    </row>
    <row r="93" spans="1:7" ht="30">
      <c r="A93" s="6"/>
      <c r="B93" s="6"/>
      <c r="C93" s="150" t="s">
        <v>181</v>
      </c>
      <c r="D93" s="3" t="s">
        <v>182</v>
      </c>
      <c r="E93" s="226">
        <v>30000</v>
      </c>
      <c r="F93" s="229">
        <v>29704.54</v>
      </c>
      <c r="G93" s="230">
        <f t="shared" si="1"/>
        <v>99.01513333333334</v>
      </c>
    </row>
    <row r="94" spans="1:7" ht="15.75">
      <c r="A94" s="137">
        <v>710</v>
      </c>
      <c r="B94" s="137"/>
      <c r="C94" s="268"/>
      <c r="D94" s="68" t="s">
        <v>20</v>
      </c>
      <c r="E94" s="212">
        <f>SUM(E98,E95)</f>
        <v>38000</v>
      </c>
      <c r="F94" s="212">
        <f>SUM(F98,F95)</f>
        <v>35984.95</v>
      </c>
      <c r="G94" s="213">
        <f t="shared" si="1"/>
        <v>94.69723684210526</v>
      </c>
    </row>
    <row r="95" spans="1:7" ht="15.75">
      <c r="A95" s="155"/>
      <c r="B95" s="142" t="s">
        <v>171</v>
      </c>
      <c r="C95" s="142"/>
      <c r="D95" s="143" t="s">
        <v>121</v>
      </c>
      <c r="E95" s="214">
        <f>SUM(E96:E97)</f>
        <v>5000</v>
      </c>
      <c r="F95" s="214">
        <f>SUM(F96:F97)</f>
        <v>4916.45</v>
      </c>
      <c r="G95" s="220">
        <f t="shared" si="1"/>
        <v>98.329</v>
      </c>
    </row>
    <row r="96" spans="1:7" ht="15">
      <c r="A96" s="151"/>
      <c r="B96" s="151"/>
      <c r="C96" s="150">
        <v>4210</v>
      </c>
      <c r="D96" s="3" t="s">
        <v>104</v>
      </c>
      <c r="E96" s="226">
        <v>1300</v>
      </c>
      <c r="F96" s="217">
        <v>1241.45</v>
      </c>
      <c r="G96" s="218">
        <f t="shared" si="1"/>
        <v>95.49615384615386</v>
      </c>
    </row>
    <row r="97" spans="1:7" ht="15">
      <c r="A97" s="151"/>
      <c r="B97" s="151"/>
      <c r="C97" s="150" t="s">
        <v>130</v>
      </c>
      <c r="D97" s="3" t="s">
        <v>127</v>
      </c>
      <c r="E97" s="226">
        <v>3700</v>
      </c>
      <c r="F97" s="217">
        <v>3675</v>
      </c>
      <c r="G97" s="218">
        <f t="shared" si="1"/>
        <v>99.32432432432432</v>
      </c>
    </row>
    <row r="98" spans="1:7" ht="15.75">
      <c r="A98" s="173"/>
      <c r="B98" s="174">
        <v>71095</v>
      </c>
      <c r="C98" s="175"/>
      <c r="D98" s="167" t="s">
        <v>186</v>
      </c>
      <c r="E98" s="231">
        <f>SUM(E99)</f>
        <v>33000</v>
      </c>
      <c r="F98" s="215">
        <f>SUM(F99)</f>
        <v>31068.5</v>
      </c>
      <c r="G98" s="215">
        <f t="shared" si="1"/>
        <v>94.14696969696969</v>
      </c>
    </row>
    <row r="99" spans="1:7" ht="15">
      <c r="A99" s="151"/>
      <c r="B99" s="151"/>
      <c r="C99" s="150" t="s">
        <v>130</v>
      </c>
      <c r="D99" s="3" t="s">
        <v>127</v>
      </c>
      <c r="E99" s="226">
        <v>33000</v>
      </c>
      <c r="F99" s="217">
        <v>31068.5</v>
      </c>
      <c r="G99" s="218">
        <f t="shared" si="1"/>
        <v>94.14696969696969</v>
      </c>
    </row>
    <row r="100" spans="1:7" ht="15.75">
      <c r="A100" s="128">
        <v>750</v>
      </c>
      <c r="B100" s="128"/>
      <c r="C100" s="156"/>
      <c r="D100" s="9" t="s">
        <v>23</v>
      </c>
      <c r="E100" s="222">
        <f>SUM(E141,E138,E131,E112,E108,E101,)</f>
        <v>1687838.56</v>
      </c>
      <c r="F100" s="222">
        <f>SUM(F141,F138,F131,F112,F108,F101,)</f>
        <v>1667202.3599999999</v>
      </c>
      <c r="G100" s="213">
        <f t="shared" si="1"/>
        <v>98.77735937019946</v>
      </c>
    </row>
    <row r="101" spans="1:7" ht="15.75">
      <c r="A101" s="155"/>
      <c r="B101" s="142" t="s">
        <v>295</v>
      </c>
      <c r="C101" s="142"/>
      <c r="D101" s="143" t="s">
        <v>24</v>
      </c>
      <c r="E101" s="214">
        <f>SUM(E102:E107)</f>
        <v>72115</v>
      </c>
      <c r="F101" s="215">
        <f>SUM(F102:F107)</f>
        <v>72009.25</v>
      </c>
      <c r="G101" s="215">
        <f t="shared" si="1"/>
        <v>99.85335921791582</v>
      </c>
    </row>
    <row r="102" spans="1:7" ht="15">
      <c r="A102" s="333"/>
      <c r="B102" s="6"/>
      <c r="C102" s="150">
        <v>4010</v>
      </c>
      <c r="D102" s="3" t="s">
        <v>107</v>
      </c>
      <c r="E102" s="226">
        <v>56185</v>
      </c>
      <c r="F102" s="217">
        <v>56185</v>
      </c>
      <c r="G102" s="218">
        <f t="shared" si="1"/>
        <v>100</v>
      </c>
    </row>
    <row r="103" spans="1:7" ht="15">
      <c r="A103" s="334"/>
      <c r="B103" s="47"/>
      <c r="C103" s="150">
        <v>4040</v>
      </c>
      <c r="D103" s="3" t="s">
        <v>108</v>
      </c>
      <c r="E103" s="226">
        <v>4780</v>
      </c>
      <c r="F103" s="217">
        <v>4780</v>
      </c>
      <c r="G103" s="218">
        <f t="shared" si="1"/>
        <v>100</v>
      </c>
    </row>
    <row r="104" spans="1:7" ht="15">
      <c r="A104" s="334"/>
      <c r="B104" s="47"/>
      <c r="C104" s="150">
        <v>4110</v>
      </c>
      <c r="D104" s="3" t="s">
        <v>109</v>
      </c>
      <c r="E104" s="226">
        <v>9206</v>
      </c>
      <c r="F104" s="217">
        <v>9206</v>
      </c>
      <c r="G104" s="218">
        <f t="shared" si="1"/>
        <v>100</v>
      </c>
    </row>
    <row r="105" spans="1:7" ht="15">
      <c r="A105" s="334"/>
      <c r="B105" s="47"/>
      <c r="C105" s="150">
        <v>4120</v>
      </c>
      <c r="D105" s="3" t="s">
        <v>168</v>
      </c>
      <c r="E105" s="226">
        <v>1494</v>
      </c>
      <c r="F105" s="217">
        <v>1494</v>
      </c>
      <c r="G105" s="218">
        <f t="shared" si="1"/>
        <v>100</v>
      </c>
    </row>
    <row r="106" spans="1:7" ht="15">
      <c r="A106" s="334"/>
      <c r="B106" s="47"/>
      <c r="C106" s="150">
        <v>4210</v>
      </c>
      <c r="D106" s="3" t="s">
        <v>104</v>
      </c>
      <c r="E106" s="226">
        <v>150</v>
      </c>
      <c r="F106" s="217">
        <v>150</v>
      </c>
      <c r="G106" s="218">
        <f t="shared" si="1"/>
        <v>100</v>
      </c>
    </row>
    <row r="107" spans="1:7" ht="15">
      <c r="A107" s="334"/>
      <c r="B107" s="47"/>
      <c r="C107" s="150">
        <v>4410</v>
      </c>
      <c r="D107" s="3" t="s">
        <v>113</v>
      </c>
      <c r="E107" s="226">
        <v>300</v>
      </c>
      <c r="F107" s="217">
        <v>194.25</v>
      </c>
      <c r="G107" s="218">
        <f t="shared" si="1"/>
        <v>64.75</v>
      </c>
    </row>
    <row r="108" spans="1:7" ht="15.75">
      <c r="A108" s="16"/>
      <c r="B108" s="142" t="s">
        <v>296</v>
      </c>
      <c r="C108" s="142"/>
      <c r="D108" s="143" t="s">
        <v>294</v>
      </c>
      <c r="E108" s="214">
        <f>SUM(E109:E111)</f>
        <v>105000</v>
      </c>
      <c r="F108" s="215">
        <f>SUM(F109:F111)</f>
        <v>104974.08</v>
      </c>
      <c r="G108" s="215">
        <f t="shared" si="1"/>
        <v>99.97531428571429</v>
      </c>
    </row>
    <row r="109" spans="1:7" ht="15">
      <c r="A109" s="333"/>
      <c r="B109" s="150"/>
      <c r="C109" s="150">
        <v>3030</v>
      </c>
      <c r="D109" s="3" t="s">
        <v>122</v>
      </c>
      <c r="E109" s="226">
        <v>96900</v>
      </c>
      <c r="F109" s="217">
        <v>96900</v>
      </c>
      <c r="G109" s="218">
        <f t="shared" si="1"/>
        <v>100</v>
      </c>
    </row>
    <row r="110" spans="1:7" ht="15">
      <c r="A110" s="334"/>
      <c r="B110" s="151"/>
      <c r="C110" s="150">
        <v>4210</v>
      </c>
      <c r="D110" s="3" t="s">
        <v>104</v>
      </c>
      <c r="E110" s="226">
        <v>3200</v>
      </c>
      <c r="F110" s="217">
        <v>3189.08</v>
      </c>
      <c r="G110" s="218">
        <f t="shared" si="1"/>
        <v>99.65875</v>
      </c>
    </row>
    <row r="111" spans="1:7" ht="15">
      <c r="A111" s="334"/>
      <c r="B111" s="151"/>
      <c r="C111" s="150">
        <v>4300</v>
      </c>
      <c r="D111" s="3" t="s">
        <v>112</v>
      </c>
      <c r="E111" s="226">
        <v>4900</v>
      </c>
      <c r="F111" s="217">
        <v>4885</v>
      </c>
      <c r="G111" s="218">
        <f t="shared" si="1"/>
        <v>99.6938775510204</v>
      </c>
    </row>
    <row r="112" spans="1:7" ht="15.75">
      <c r="A112" s="16"/>
      <c r="B112" s="142" t="s">
        <v>319</v>
      </c>
      <c r="C112" s="142"/>
      <c r="D112" s="143" t="s">
        <v>297</v>
      </c>
      <c r="E112" s="214">
        <f>SUM(E113:E130)</f>
        <v>1396421</v>
      </c>
      <c r="F112" s="215">
        <f>SUM(F113:F130)</f>
        <v>1378023.7299999997</v>
      </c>
      <c r="G112" s="215">
        <f t="shared" si="1"/>
        <v>98.68254129664334</v>
      </c>
    </row>
    <row r="113" spans="1:7" ht="15">
      <c r="A113" s="30"/>
      <c r="B113" s="30"/>
      <c r="C113" s="152" t="s">
        <v>184</v>
      </c>
      <c r="D113" s="17" t="s">
        <v>278</v>
      </c>
      <c r="E113" s="227">
        <v>2000</v>
      </c>
      <c r="F113" s="217">
        <v>1413</v>
      </c>
      <c r="G113" s="218">
        <f t="shared" si="1"/>
        <v>70.65</v>
      </c>
    </row>
    <row r="114" spans="1:7" ht="15">
      <c r="A114" s="334"/>
      <c r="B114" s="47"/>
      <c r="C114" s="150">
        <v>4010</v>
      </c>
      <c r="D114" s="3" t="s">
        <v>136</v>
      </c>
      <c r="E114" s="226">
        <v>921235</v>
      </c>
      <c r="F114" s="217">
        <v>916820.48</v>
      </c>
      <c r="G114" s="218">
        <f t="shared" si="1"/>
        <v>99.52080413792355</v>
      </c>
    </row>
    <row r="115" spans="1:7" ht="15">
      <c r="A115" s="334"/>
      <c r="B115" s="47"/>
      <c r="C115" s="150">
        <v>4040</v>
      </c>
      <c r="D115" s="3" t="s">
        <v>108</v>
      </c>
      <c r="E115" s="226">
        <v>77150</v>
      </c>
      <c r="F115" s="217">
        <v>76832.3</v>
      </c>
      <c r="G115" s="218">
        <f t="shared" si="1"/>
        <v>99.58820479585225</v>
      </c>
    </row>
    <row r="116" spans="1:7" ht="15">
      <c r="A116" s="334"/>
      <c r="B116" s="47"/>
      <c r="C116" s="150">
        <v>4110</v>
      </c>
      <c r="D116" s="3" t="s">
        <v>109</v>
      </c>
      <c r="E116" s="226">
        <v>134375</v>
      </c>
      <c r="F116" s="217">
        <v>128767.29</v>
      </c>
      <c r="G116" s="218">
        <f t="shared" si="1"/>
        <v>95.82682046511627</v>
      </c>
    </row>
    <row r="117" spans="1:7" ht="15">
      <c r="A117" s="334"/>
      <c r="B117" s="47"/>
      <c r="C117" s="150">
        <v>4120</v>
      </c>
      <c r="D117" s="3" t="s">
        <v>168</v>
      </c>
      <c r="E117" s="226">
        <v>20561</v>
      </c>
      <c r="F117" s="217">
        <v>17648.9</v>
      </c>
      <c r="G117" s="218">
        <f t="shared" si="1"/>
        <v>85.83677836681096</v>
      </c>
    </row>
    <row r="118" spans="1:7" ht="15">
      <c r="A118" s="334"/>
      <c r="B118" s="47"/>
      <c r="C118" s="150" t="s">
        <v>169</v>
      </c>
      <c r="D118" s="3" t="s">
        <v>170</v>
      </c>
      <c r="E118" s="226">
        <v>8100</v>
      </c>
      <c r="F118" s="217">
        <v>7925.9</v>
      </c>
      <c r="G118" s="218">
        <f t="shared" si="1"/>
        <v>97.85061728395061</v>
      </c>
    </row>
    <row r="119" spans="1:7" ht="15">
      <c r="A119" s="334"/>
      <c r="B119" s="47"/>
      <c r="C119" s="150">
        <v>4210</v>
      </c>
      <c r="D119" s="3" t="s">
        <v>104</v>
      </c>
      <c r="E119" s="226">
        <v>70327</v>
      </c>
      <c r="F119" s="217">
        <v>68521.49</v>
      </c>
      <c r="G119" s="218">
        <f t="shared" si="1"/>
        <v>97.43269299131202</v>
      </c>
    </row>
    <row r="120" spans="1:7" ht="15">
      <c r="A120" s="334"/>
      <c r="B120" s="47"/>
      <c r="C120" s="150">
        <v>4260</v>
      </c>
      <c r="D120" s="3" t="s">
        <v>111</v>
      </c>
      <c r="E120" s="226">
        <v>12000</v>
      </c>
      <c r="F120" s="217">
        <v>11582.64</v>
      </c>
      <c r="G120" s="218">
        <f t="shared" si="1"/>
        <v>96.52199999999999</v>
      </c>
    </row>
    <row r="121" spans="1:7" ht="15">
      <c r="A121" s="334"/>
      <c r="B121" s="47"/>
      <c r="C121" s="150">
        <v>4280</v>
      </c>
      <c r="D121" s="3" t="s">
        <v>123</v>
      </c>
      <c r="E121" s="226">
        <v>500</v>
      </c>
      <c r="F121" s="217">
        <v>360</v>
      </c>
      <c r="G121" s="218">
        <f t="shared" si="1"/>
        <v>72</v>
      </c>
    </row>
    <row r="122" spans="1:7" ht="15">
      <c r="A122" s="334"/>
      <c r="B122" s="47"/>
      <c r="C122" s="150">
        <v>4300</v>
      </c>
      <c r="D122" s="3" t="s">
        <v>112</v>
      </c>
      <c r="E122" s="226">
        <v>60000</v>
      </c>
      <c r="F122" s="217">
        <v>59155.87</v>
      </c>
      <c r="G122" s="218">
        <f t="shared" si="1"/>
        <v>98.59311666666667</v>
      </c>
    </row>
    <row r="123" spans="1:7" ht="15">
      <c r="A123" s="334"/>
      <c r="B123" s="47"/>
      <c r="C123" s="150" t="s">
        <v>172</v>
      </c>
      <c r="D123" s="3" t="s">
        <v>183</v>
      </c>
      <c r="E123" s="226">
        <v>2000</v>
      </c>
      <c r="F123" s="217">
        <v>1833.5</v>
      </c>
      <c r="G123" s="218">
        <f t="shared" si="1"/>
        <v>91.675</v>
      </c>
    </row>
    <row r="124" spans="1:7" ht="45">
      <c r="A124" s="334"/>
      <c r="B124" s="47"/>
      <c r="C124" s="150" t="s">
        <v>178</v>
      </c>
      <c r="D124" s="3" t="s">
        <v>357</v>
      </c>
      <c r="E124" s="226">
        <v>10000</v>
      </c>
      <c r="F124" s="217">
        <v>9980.42</v>
      </c>
      <c r="G124" s="218">
        <f t="shared" si="1"/>
        <v>99.8042</v>
      </c>
    </row>
    <row r="125" spans="1:7" ht="45">
      <c r="A125" s="334"/>
      <c r="B125" s="47"/>
      <c r="C125" s="150" t="s">
        <v>179</v>
      </c>
      <c r="D125" s="3" t="s">
        <v>360</v>
      </c>
      <c r="E125" s="226">
        <v>8000</v>
      </c>
      <c r="F125" s="217">
        <v>7959.46</v>
      </c>
      <c r="G125" s="218">
        <f t="shared" si="1"/>
        <v>99.49325</v>
      </c>
    </row>
    <row r="126" spans="1:7" ht="15">
      <c r="A126" s="334"/>
      <c r="B126" s="47"/>
      <c r="C126" s="150">
        <v>4410</v>
      </c>
      <c r="D126" s="3" t="s">
        <v>113</v>
      </c>
      <c r="E126" s="226">
        <v>18000</v>
      </c>
      <c r="F126" s="217">
        <v>17493.02</v>
      </c>
      <c r="G126" s="218">
        <f t="shared" si="1"/>
        <v>97.18344444444445</v>
      </c>
    </row>
    <row r="127" spans="1:7" ht="15">
      <c r="A127" s="334"/>
      <c r="B127" s="47"/>
      <c r="C127" s="150">
        <v>4430</v>
      </c>
      <c r="D127" s="3" t="s">
        <v>117</v>
      </c>
      <c r="E127" s="226">
        <v>11000</v>
      </c>
      <c r="F127" s="217">
        <v>10944.06</v>
      </c>
      <c r="G127" s="218">
        <f t="shared" si="1"/>
        <v>99.49145454545454</v>
      </c>
    </row>
    <row r="128" spans="1:7" ht="30">
      <c r="A128" s="334"/>
      <c r="B128" s="47"/>
      <c r="C128" s="150">
        <v>4440</v>
      </c>
      <c r="D128" s="3" t="s">
        <v>229</v>
      </c>
      <c r="E128" s="226">
        <v>28173</v>
      </c>
      <c r="F128" s="217">
        <v>28173</v>
      </c>
      <c r="G128" s="218">
        <f t="shared" si="1"/>
        <v>100</v>
      </c>
    </row>
    <row r="129" spans="1:7" ht="30">
      <c r="A129" s="334"/>
      <c r="B129" s="47"/>
      <c r="C129" s="150" t="s">
        <v>268</v>
      </c>
      <c r="D129" s="3" t="s">
        <v>269</v>
      </c>
      <c r="E129" s="226">
        <v>6000</v>
      </c>
      <c r="F129" s="217">
        <v>5612.4</v>
      </c>
      <c r="G129" s="218">
        <f t="shared" si="1"/>
        <v>93.53999999999999</v>
      </c>
    </row>
    <row r="130" spans="1:7" ht="30">
      <c r="A130" s="334"/>
      <c r="B130" s="47"/>
      <c r="C130" s="150" t="s">
        <v>181</v>
      </c>
      <c r="D130" s="3" t="s">
        <v>182</v>
      </c>
      <c r="E130" s="226">
        <v>7000</v>
      </c>
      <c r="F130" s="217">
        <v>7000</v>
      </c>
      <c r="G130" s="218">
        <f t="shared" si="1"/>
        <v>100</v>
      </c>
    </row>
    <row r="131" spans="1:7" ht="15.75">
      <c r="A131" s="143"/>
      <c r="B131" s="287">
        <v>75056</v>
      </c>
      <c r="C131" s="142"/>
      <c r="D131" s="143" t="s">
        <v>368</v>
      </c>
      <c r="E131" s="214">
        <f>SUM(E132:E137)</f>
        <v>23802.559999999998</v>
      </c>
      <c r="F131" s="214">
        <f>SUM(F132:F137)</f>
        <v>23802.559999999998</v>
      </c>
      <c r="G131" s="285">
        <f t="shared" si="1"/>
        <v>100</v>
      </c>
    </row>
    <row r="132" spans="1:7" ht="15">
      <c r="A132" s="47"/>
      <c r="B132" s="151"/>
      <c r="C132" s="150" t="s">
        <v>184</v>
      </c>
      <c r="D132" s="3" t="s">
        <v>278</v>
      </c>
      <c r="E132" s="226">
        <v>16786.67</v>
      </c>
      <c r="F132" s="217">
        <v>16786.67</v>
      </c>
      <c r="G132" s="218">
        <f t="shared" si="1"/>
        <v>100</v>
      </c>
    </row>
    <row r="133" spans="1:7" ht="15">
      <c r="A133" s="47"/>
      <c r="B133" s="151"/>
      <c r="C133" s="150" t="s">
        <v>284</v>
      </c>
      <c r="D133" s="3" t="s">
        <v>235</v>
      </c>
      <c r="E133" s="226">
        <v>2956.39</v>
      </c>
      <c r="F133" s="217">
        <v>2956.39</v>
      </c>
      <c r="G133" s="218">
        <f t="shared" si="1"/>
        <v>100</v>
      </c>
    </row>
    <row r="134" spans="1:7" ht="15">
      <c r="A134" s="47"/>
      <c r="B134" s="151"/>
      <c r="C134" s="150" t="s">
        <v>285</v>
      </c>
      <c r="D134" s="3" t="s">
        <v>236</v>
      </c>
      <c r="E134" s="226">
        <v>467.5</v>
      </c>
      <c r="F134" s="217">
        <v>467.5</v>
      </c>
      <c r="G134" s="218">
        <f t="shared" si="1"/>
        <v>100</v>
      </c>
    </row>
    <row r="135" spans="1:7" ht="15">
      <c r="A135" s="47"/>
      <c r="B135" s="151"/>
      <c r="C135" s="150" t="s">
        <v>169</v>
      </c>
      <c r="D135" s="3" t="s">
        <v>170</v>
      </c>
      <c r="E135" s="226">
        <v>2792</v>
      </c>
      <c r="F135" s="217">
        <v>2792</v>
      </c>
      <c r="G135" s="218">
        <f t="shared" si="1"/>
        <v>100</v>
      </c>
    </row>
    <row r="136" spans="1:7" ht="15">
      <c r="A136" s="47"/>
      <c r="B136" s="151"/>
      <c r="C136" s="150" t="s">
        <v>131</v>
      </c>
      <c r="D136" s="3" t="s">
        <v>132</v>
      </c>
      <c r="E136" s="226">
        <v>320</v>
      </c>
      <c r="F136" s="217">
        <v>320</v>
      </c>
      <c r="G136" s="218">
        <f t="shared" si="1"/>
        <v>100</v>
      </c>
    </row>
    <row r="137" spans="1:7" ht="45">
      <c r="A137" s="47"/>
      <c r="B137" s="151"/>
      <c r="C137" s="150" t="s">
        <v>179</v>
      </c>
      <c r="D137" s="3" t="s">
        <v>357</v>
      </c>
      <c r="E137" s="226">
        <v>480</v>
      </c>
      <c r="F137" s="217">
        <v>480</v>
      </c>
      <c r="G137" s="218">
        <f t="shared" si="1"/>
        <v>100</v>
      </c>
    </row>
    <row r="138" spans="1:7" ht="31.5">
      <c r="A138" s="146"/>
      <c r="B138" s="286">
        <v>75075</v>
      </c>
      <c r="C138" s="144"/>
      <c r="D138" s="146" t="s">
        <v>343</v>
      </c>
      <c r="E138" s="219">
        <f>SUM(E139:E140)</f>
        <v>42500</v>
      </c>
      <c r="F138" s="215">
        <f>SUM(F139:F140)</f>
        <v>42492.07</v>
      </c>
      <c r="G138" s="220">
        <f t="shared" si="1"/>
        <v>99.98134117647058</v>
      </c>
    </row>
    <row r="139" spans="1:7" ht="15">
      <c r="A139" s="130"/>
      <c r="B139" s="130"/>
      <c r="C139" s="154" t="s">
        <v>131</v>
      </c>
      <c r="D139" s="130" t="s">
        <v>132</v>
      </c>
      <c r="E139" s="221">
        <v>4000</v>
      </c>
      <c r="F139" s="218">
        <v>3993.68</v>
      </c>
      <c r="G139" s="218">
        <f t="shared" si="1"/>
        <v>99.842</v>
      </c>
    </row>
    <row r="140" spans="1:7" ht="15">
      <c r="A140" s="47"/>
      <c r="B140" s="47"/>
      <c r="C140" s="150" t="s">
        <v>130</v>
      </c>
      <c r="D140" s="3" t="s">
        <v>127</v>
      </c>
      <c r="E140" s="226">
        <v>38500</v>
      </c>
      <c r="F140" s="217">
        <v>38498.39</v>
      </c>
      <c r="G140" s="218">
        <f t="shared" si="1"/>
        <v>99.99581818181818</v>
      </c>
    </row>
    <row r="141" spans="1:7" ht="15.75">
      <c r="A141" s="16"/>
      <c r="B141" s="142" t="s">
        <v>298</v>
      </c>
      <c r="C141" s="142"/>
      <c r="D141" s="143" t="s">
        <v>75</v>
      </c>
      <c r="E141" s="214">
        <f>SUM(E142:E143)</f>
        <v>48000</v>
      </c>
      <c r="F141" s="215">
        <f>SUM(F142:F143)</f>
        <v>45900.67</v>
      </c>
      <c r="G141" s="215">
        <f t="shared" si="1"/>
        <v>95.62639583333333</v>
      </c>
    </row>
    <row r="142" spans="1:7" ht="30">
      <c r="A142" s="197"/>
      <c r="B142" s="197"/>
      <c r="C142" s="154" t="s">
        <v>344</v>
      </c>
      <c r="D142" s="130" t="s">
        <v>345</v>
      </c>
      <c r="E142" s="221">
        <v>24300</v>
      </c>
      <c r="F142" s="218">
        <v>22252</v>
      </c>
      <c r="G142" s="218">
        <f>F142/E142*100</f>
        <v>91.57201646090535</v>
      </c>
    </row>
    <row r="143" spans="1:7" ht="15">
      <c r="A143" s="47"/>
      <c r="B143" s="47"/>
      <c r="C143" s="150" t="s">
        <v>134</v>
      </c>
      <c r="D143" s="3" t="s">
        <v>120</v>
      </c>
      <c r="E143" s="226">
        <v>23700</v>
      </c>
      <c r="F143" s="217">
        <v>23648.67</v>
      </c>
      <c r="G143" s="218">
        <f t="shared" si="1"/>
        <v>99.78341772151899</v>
      </c>
    </row>
    <row r="144" spans="1:7" ht="63">
      <c r="A144" s="149">
        <v>751</v>
      </c>
      <c r="B144" s="4"/>
      <c r="C144" s="268"/>
      <c r="D144" s="68" t="s">
        <v>29</v>
      </c>
      <c r="E144" s="212">
        <f>SUM(E145,E149,)</f>
        <v>17001</v>
      </c>
      <c r="F144" s="212">
        <f>SUM(F145,F149,)</f>
        <v>16994.230000000003</v>
      </c>
      <c r="G144" s="213">
        <f t="shared" si="1"/>
        <v>99.96017881301101</v>
      </c>
    </row>
    <row r="145" spans="1:7" ht="31.5">
      <c r="A145" s="141"/>
      <c r="B145" s="142" t="s">
        <v>299</v>
      </c>
      <c r="C145" s="142"/>
      <c r="D145" s="143" t="s">
        <v>30</v>
      </c>
      <c r="E145" s="214">
        <f>SUM(E146:E148)</f>
        <v>900</v>
      </c>
      <c r="F145" s="215">
        <f>SUM(F146:F148)</f>
        <v>900</v>
      </c>
      <c r="G145" s="215">
        <f t="shared" si="1"/>
        <v>100</v>
      </c>
    </row>
    <row r="146" spans="1:7" ht="15">
      <c r="A146" s="154"/>
      <c r="B146" s="154"/>
      <c r="C146" s="154" t="s">
        <v>284</v>
      </c>
      <c r="D146" s="130" t="s">
        <v>235</v>
      </c>
      <c r="E146" s="221">
        <v>116</v>
      </c>
      <c r="F146" s="218">
        <v>116</v>
      </c>
      <c r="G146" s="218">
        <f t="shared" si="1"/>
        <v>100</v>
      </c>
    </row>
    <row r="147" spans="1:7" ht="15">
      <c r="A147" s="154"/>
      <c r="B147" s="154"/>
      <c r="C147" s="154" t="s">
        <v>285</v>
      </c>
      <c r="D147" s="130" t="s">
        <v>236</v>
      </c>
      <c r="E147" s="221">
        <v>19</v>
      </c>
      <c r="F147" s="218">
        <v>19</v>
      </c>
      <c r="G147" s="218">
        <f t="shared" si="1"/>
        <v>100</v>
      </c>
    </row>
    <row r="148" spans="1:7" ht="15">
      <c r="A148" s="154"/>
      <c r="B148" s="154"/>
      <c r="C148" s="154" t="s">
        <v>169</v>
      </c>
      <c r="D148" s="130" t="s">
        <v>170</v>
      </c>
      <c r="E148" s="221">
        <v>765</v>
      </c>
      <c r="F148" s="218">
        <v>765</v>
      </c>
      <c r="G148" s="218">
        <f t="shared" si="1"/>
        <v>100</v>
      </c>
    </row>
    <row r="149" spans="1:7" ht="15">
      <c r="A149" s="313"/>
      <c r="B149" s="313" t="s">
        <v>388</v>
      </c>
      <c r="C149" s="313"/>
      <c r="D149" s="314" t="s">
        <v>389</v>
      </c>
      <c r="E149" s="315">
        <f>SUM(E150:E156)</f>
        <v>16101</v>
      </c>
      <c r="F149" s="315">
        <f>SUM(F150:F156)</f>
        <v>16094.230000000003</v>
      </c>
      <c r="G149" s="316">
        <f t="shared" si="1"/>
        <v>99.95795292217876</v>
      </c>
    </row>
    <row r="150" spans="1:7" ht="15">
      <c r="A150" s="154"/>
      <c r="B150" s="154"/>
      <c r="C150" s="154" t="s">
        <v>307</v>
      </c>
      <c r="D150" s="130" t="s">
        <v>308</v>
      </c>
      <c r="E150" s="221">
        <v>9334</v>
      </c>
      <c r="F150" s="218">
        <v>9333.33</v>
      </c>
      <c r="G150" s="218">
        <f t="shared" si="1"/>
        <v>99.99282194128992</v>
      </c>
    </row>
    <row r="151" spans="1:7" ht="15">
      <c r="A151" s="154"/>
      <c r="B151" s="154"/>
      <c r="C151" s="154" t="s">
        <v>284</v>
      </c>
      <c r="D151" s="130" t="s">
        <v>235</v>
      </c>
      <c r="E151" s="221">
        <v>453</v>
      </c>
      <c r="F151" s="218">
        <v>452.86</v>
      </c>
      <c r="G151" s="218">
        <f t="shared" si="1"/>
        <v>99.96909492273731</v>
      </c>
    </row>
    <row r="152" spans="1:7" ht="15">
      <c r="A152" s="154"/>
      <c r="B152" s="154"/>
      <c r="C152" s="154" t="s">
        <v>285</v>
      </c>
      <c r="D152" s="130" t="s">
        <v>236</v>
      </c>
      <c r="E152" s="221">
        <v>65</v>
      </c>
      <c r="F152" s="218">
        <v>64.2</v>
      </c>
      <c r="G152" s="218">
        <f t="shared" si="1"/>
        <v>98.76923076923077</v>
      </c>
    </row>
    <row r="153" spans="1:7" ht="15">
      <c r="A153" s="154"/>
      <c r="B153" s="154"/>
      <c r="C153" s="154" t="s">
        <v>169</v>
      </c>
      <c r="D153" s="130" t="s">
        <v>170</v>
      </c>
      <c r="E153" s="221">
        <v>2999</v>
      </c>
      <c r="F153" s="218">
        <v>2999</v>
      </c>
      <c r="G153" s="218">
        <f t="shared" si="1"/>
        <v>100</v>
      </c>
    </row>
    <row r="154" spans="1:7" ht="15">
      <c r="A154" s="154"/>
      <c r="B154" s="154"/>
      <c r="C154" s="154" t="s">
        <v>131</v>
      </c>
      <c r="D154" s="130" t="s">
        <v>132</v>
      </c>
      <c r="E154" s="221">
        <v>2894</v>
      </c>
      <c r="F154" s="218">
        <v>2893.28</v>
      </c>
      <c r="G154" s="218">
        <f t="shared" si="1"/>
        <v>99.97512093987562</v>
      </c>
    </row>
    <row r="155" spans="1:7" ht="15">
      <c r="A155" s="154"/>
      <c r="B155" s="154"/>
      <c r="C155" s="154" t="s">
        <v>130</v>
      </c>
      <c r="D155" s="130" t="s">
        <v>127</v>
      </c>
      <c r="E155" s="221">
        <v>100</v>
      </c>
      <c r="F155" s="218">
        <v>95.94</v>
      </c>
      <c r="G155" s="218">
        <f t="shared" si="1"/>
        <v>95.94</v>
      </c>
    </row>
    <row r="156" spans="1:7" ht="15">
      <c r="A156" s="154"/>
      <c r="B156" s="154"/>
      <c r="C156" s="154" t="s">
        <v>288</v>
      </c>
      <c r="D156" s="130" t="s">
        <v>228</v>
      </c>
      <c r="E156" s="221">
        <v>256</v>
      </c>
      <c r="F156" s="218">
        <v>255.62</v>
      </c>
      <c r="G156" s="218">
        <f t="shared" si="1"/>
        <v>99.8515625</v>
      </c>
    </row>
    <row r="157" spans="1:7" ht="31.5">
      <c r="A157" s="149">
        <v>754</v>
      </c>
      <c r="B157" s="128"/>
      <c r="C157" s="156"/>
      <c r="D157" s="68" t="s">
        <v>90</v>
      </c>
      <c r="E157" s="212">
        <f>SUM(E158)</f>
        <v>176011</v>
      </c>
      <c r="F157" s="212">
        <f>SUM(F158)</f>
        <v>173010.94</v>
      </c>
      <c r="G157" s="213">
        <f t="shared" si="1"/>
        <v>98.29552698410895</v>
      </c>
    </row>
    <row r="158" spans="1:7" ht="15.75">
      <c r="A158" s="16"/>
      <c r="B158" s="157" t="s">
        <v>300</v>
      </c>
      <c r="C158" s="157"/>
      <c r="D158" s="158" t="s">
        <v>91</v>
      </c>
      <c r="E158" s="232">
        <f>SUM(E159:E173)</f>
        <v>176011</v>
      </c>
      <c r="F158" s="215">
        <f>SUM(F159:F173)</f>
        <v>173010.94</v>
      </c>
      <c r="G158" s="215">
        <f t="shared" si="1"/>
        <v>98.29552698410895</v>
      </c>
    </row>
    <row r="159" spans="1:7" ht="15">
      <c r="A159" s="336"/>
      <c r="B159" s="30"/>
      <c r="C159" s="152" t="s">
        <v>184</v>
      </c>
      <c r="D159" s="17" t="s">
        <v>278</v>
      </c>
      <c r="E159" s="227">
        <v>1000</v>
      </c>
      <c r="F159" s="217">
        <v>718.06</v>
      </c>
      <c r="G159" s="218">
        <f t="shared" si="1"/>
        <v>71.806</v>
      </c>
    </row>
    <row r="160" spans="1:7" ht="15">
      <c r="A160" s="336"/>
      <c r="B160" s="30"/>
      <c r="C160" s="152" t="s">
        <v>279</v>
      </c>
      <c r="D160" s="17" t="s">
        <v>240</v>
      </c>
      <c r="E160" s="227">
        <v>55515</v>
      </c>
      <c r="F160" s="217">
        <v>55225.6</v>
      </c>
      <c r="G160" s="218">
        <f t="shared" si="1"/>
        <v>99.47869945059894</v>
      </c>
    </row>
    <row r="161" spans="1:7" ht="15">
      <c r="A161" s="336"/>
      <c r="B161" s="30"/>
      <c r="C161" s="152" t="s">
        <v>283</v>
      </c>
      <c r="D161" s="17" t="s">
        <v>291</v>
      </c>
      <c r="E161" s="227">
        <v>4230</v>
      </c>
      <c r="F161" s="217">
        <v>3941.32</v>
      </c>
      <c r="G161" s="218">
        <f t="shared" si="1"/>
        <v>93.17541371158393</v>
      </c>
    </row>
    <row r="162" spans="1:7" ht="15">
      <c r="A162" s="336"/>
      <c r="B162" s="30"/>
      <c r="C162" s="152" t="s">
        <v>284</v>
      </c>
      <c r="D162" s="17" t="s">
        <v>235</v>
      </c>
      <c r="E162" s="227">
        <v>8637</v>
      </c>
      <c r="F162" s="217">
        <v>7844.11</v>
      </c>
      <c r="G162" s="218">
        <f t="shared" si="1"/>
        <v>90.8198448535371</v>
      </c>
    </row>
    <row r="163" spans="1:7" ht="15">
      <c r="A163" s="336"/>
      <c r="B163" s="30"/>
      <c r="C163" s="152" t="s">
        <v>285</v>
      </c>
      <c r="D163" s="17" t="s">
        <v>236</v>
      </c>
      <c r="E163" s="227">
        <v>696</v>
      </c>
      <c r="F163" s="217">
        <v>588.6</v>
      </c>
      <c r="G163" s="218">
        <f aca="true" t="shared" si="2" ref="G163:G229">F163/E163*100</f>
        <v>84.56896551724138</v>
      </c>
    </row>
    <row r="164" spans="1:7" ht="15">
      <c r="A164" s="334"/>
      <c r="B164" s="47"/>
      <c r="C164" s="150">
        <v>4210</v>
      </c>
      <c r="D164" s="3" t="s">
        <v>104</v>
      </c>
      <c r="E164" s="226">
        <v>28845</v>
      </c>
      <c r="F164" s="217">
        <v>28208.02</v>
      </c>
      <c r="G164" s="218">
        <f t="shared" si="2"/>
        <v>97.79171433524007</v>
      </c>
    </row>
    <row r="165" spans="1:7" ht="15">
      <c r="A165" s="334"/>
      <c r="B165" s="47"/>
      <c r="C165" s="150">
        <v>4260</v>
      </c>
      <c r="D165" s="3" t="s">
        <v>111</v>
      </c>
      <c r="E165" s="226">
        <v>5200</v>
      </c>
      <c r="F165" s="217">
        <v>5149.64</v>
      </c>
      <c r="G165" s="218">
        <f t="shared" si="2"/>
        <v>99.03153846153847</v>
      </c>
    </row>
    <row r="166" spans="1:7" ht="15">
      <c r="A166" s="334"/>
      <c r="B166" s="47"/>
      <c r="C166" s="150" t="s">
        <v>365</v>
      </c>
      <c r="D166" s="3" t="s">
        <v>156</v>
      </c>
      <c r="E166" s="226">
        <v>23800</v>
      </c>
      <c r="F166" s="217">
        <v>23781.74</v>
      </c>
      <c r="G166" s="218">
        <f t="shared" si="2"/>
        <v>99.92327731092438</v>
      </c>
    </row>
    <row r="167" spans="1:7" ht="15">
      <c r="A167" s="334"/>
      <c r="B167" s="47"/>
      <c r="C167" s="150" t="s">
        <v>280</v>
      </c>
      <c r="D167" s="3" t="s">
        <v>238</v>
      </c>
      <c r="E167" s="226">
        <v>5000</v>
      </c>
      <c r="F167" s="217">
        <v>4886.8</v>
      </c>
      <c r="G167" s="218">
        <f t="shared" si="2"/>
        <v>97.736</v>
      </c>
    </row>
    <row r="168" spans="1:7" ht="15">
      <c r="A168" s="334"/>
      <c r="B168" s="47"/>
      <c r="C168" s="150">
        <v>4300</v>
      </c>
      <c r="D168" s="3" t="s">
        <v>112</v>
      </c>
      <c r="E168" s="226">
        <v>8500</v>
      </c>
      <c r="F168" s="217">
        <v>8200.55</v>
      </c>
      <c r="G168" s="218">
        <f t="shared" si="2"/>
        <v>96.4770588235294</v>
      </c>
    </row>
    <row r="169" spans="1:7" ht="15">
      <c r="A169" s="334"/>
      <c r="B169" s="47"/>
      <c r="C169" s="150" t="s">
        <v>288</v>
      </c>
      <c r="D169" s="3" t="s">
        <v>228</v>
      </c>
      <c r="E169" s="226">
        <v>300</v>
      </c>
      <c r="F169" s="217">
        <v>286.5</v>
      </c>
      <c r="G169" s="218">
        <f t="shared" si="2"/>
        <v>95.5</v>
      </c>
    </row>
    <row r="170" spans="1:7" ht="15">
      <c r="A170" s="334"/>
      <c r="B170" s="47"/>
      <c r="C170" s="150">
        <v>4430</v>
      </c>
      <c r="D170" s="3" t="s">
        <v>117</v>
      </c>
      <c r="E170" s="226">
        <v>20900</v>
      </c>
      <c r="F170" s="217">
        <v>20832</v>
      </c>
      <c r="G170" s="218">
        <f t="shared" si="2"/>
        <v>99.67464114832536</v>
      </c>
    </row>
    <row r="171" spans="1:7" ht="30">
      <c r="A171" s="334"/>
      <c r="B171" s="47"/>
      <c r="C171" s="150" t="s">
        <v>289</v>
      </c>
      <c r="D171" s="3" t="s">
        <v>229</v>
      </c>
      <c r="E171" s="226">
        <v>2188</v>
      </c>
      <c r="F171" s="217">
        <v>2188</v>
      </c>
      <c r="G171" s="218">
        <f t="shared" si="2"/>
        <v>100</v>
      </c>
    </row>
    <row r="172" spans="1:7" ht="30">
      <c r="A172" s="334"/>
      <c r="B172" s="47"/>
      <c r="C172" s="150" t="s">
        <v>268</v>
      </c>
      <c r="D172" s="3" t="s">
        <v>269</v>
      </c>
      <c r="E172" s="226">
        <v>200</v>
      </c>
      <c r="F172" s="217">
        <v>160</v>
      </c>
      <c r="G172" s="218">
        <f t="shared" si="2"/>
        <v>80</v>
      </c>
    </row>
    <row r="173" spans="1:7" ht="15">
      <c r="A173" s="334"/>
      <c r="B173" s="47"/>
      <c r="C173" s="150" t="s">
        <v>128</v>
      </c>
      <c r="D173" s="3" t="s">
        <v>115</v>
      </c>
      <c r="E173" s="226">
        <v>11000</v>
      </c>
      <c r="F173" s="217">
        <v>11000</v>
      </c>
      <c r="G173" s="218">
        <f t="shared" si="2"/>
        <v>100</v>
      </c>
    </row>
    <row r="174" spans="1:7" ht="63">
      <c r="A174" s="128" t="s">
        <v>84</v>
      </c>
      <c r="B174" s="4"/>
      <c r="C174" s="128"/>
      <c r="D174" s="68" t="s">
        <v>92</v>
      </c>
      <c r="E174" s="222">
        <f>SUM(E175)</f>
        <v>40200</v>
      </c>
      <c r="F174" s="213">
        <f>SUM(F175)</f>
        <v>39968.63</v>
      </c>
      <c r="G174" s="223">
        <f t="shared" si="2"/>
        <v>99.4244527363184</v>
      </c>
    </row>
    <row r="175" spans="1:7" ht="31.5">
      <c r="A175" s="16"/>
      <c r="B175" s="179" t="s">
        <v>129</v>
      </c>
      <c r="C175" s="179"/>
      <c r="D175" s="143" t="s">
        <v>93</v>
      </c>
      <c r="E175" s="232">
        <f>SUM(E176:E180)</f>
        <v>40200</v>
      </c>
      <c r="F175" s="220">
        <f>SUM(F176:F180)</f>
        <v>39968.63</v>
      </c>
      <c r="G175" s="220">
        <f t="shared" si="2"/>
        <v>99.4244527363184</v>
      </c>
    </row>
    <row r="176" spans="1:7" ht="15">
      <c r="A176" s="341"/>
      <c r="B176" s="126"/>
      <c r="C176" s="150">
        <v>4100</v>
      </c>
      <c r="D176" s="3" t="s">
        <v>124</v>
      </c>
      <c r="E176" s="226">
        <v>19000</v>
      </c>
      <c r="F176" s="217">
        <v>18985.3</v>
      </c>
      <c r="G176" s="218">
        <f t="shared" si="2"/>
        <v>99.92263157894736</v>
      </c>
    </row>
    <row r="177" spans="1:7" ht="15">
      <c r="A177" s="341"/>
      <c r="B177" s="126"/>
      <c r="C177" s="150" t="s">
        <v>131</v>
      </c>
      <c r="D177" s="3" t="s">
        <v>132</v>
      </c>
      <c r="E177" s="226">
        <v>3200</v>
      </c>
      <c r="F177" s="217">
        <v>3185.89</v>
      </c>
      <c r="G177" s="218">
        <f t="shared" si="2"/>
        <v>99.5590625</v>
      </c>
    </row>
    <row r="178" spans="1:7" ht="15">
      <c r="A178" s="341"/>
      <c r="B178" s="126"/>
      <c r="C178" s="150">
        <v>4300</v>
      </c>
      <c r="D178" s="3" t="s">
        <v>112</v>
      </c>
      <c r="E178" s="226">
        <v>15500</v>
      </c>
      <c r="F178" s="217">
        <v>15404.6</v>
      </c>
      <c r="G178" s="218">
        <f t="shared" si="2"/>
        <v>99.38451612903226</v>
      </c>
    </row>
    <row r="179" spans="1:7" ht="15">
      <c r="A179" s="126"/>
      <c r="B179" s="126"/>
      <c r="C179" s="150" t="s">
        <v>134</v>
      </c>
      <c r="D179" s="3" t="s">
        <v>120</v>
      </c>
      <c r="E179" s="226">
        <v>500</v>
      </c>
      <c r="F179" s="217">
        <v>450</v>
      </c>
      <c r="G179" s="218">
        <f t="shared" si="2"/>
        <v>90</v>
      </c>
    </row>
    <row r="180" spans="1:7" ht="30">
      <c r="A180" s="126"/>
      <c r="B180" s="126"/>
      <c r="C180" s="150" t="s">
        <v>301</v>
      </c>
      <c r="D180" s="3" t="s">
        <v>302</v>
      </c>
      <c r="E180" s="226">
        <v>2000</v>
      </c>
      <c r="F180" s="217">
        <v>1942.84</v>
      </c>
      <c r="G180" s="218">
        <f t="shared" si="2"/>
        <v>97.142</v>
      </c>
    </row>
    <row r="181" spans="1:7" ht="15.75">
      <c r="A181" s="128">
        <v>757</v>
      </c>
      <c r="B181" s="4"/>
      <c r="C181" s="156"/>
      <c r="D181" s="9" t="s">
        <v>94</v>
      </c>
      <c r="E181" s="212">
        <f>SUM(E182)</f>
        <v>359000</v>
      </c>
      <c r="F181" s="213">
        <f>SUM(F182)</f>
        <v>356510.88</v>
      </c>
      <c r="G181" s="213">
        <f t="shared" si="2"/>
        <v>99.30665181058495</v>
      </c>
    </row>
    <row r="182" spans="1:7" ht="45">
      <c r="A182" s="170"/>
      <c r="B182" s="179" t="s">
        <v>303</v>
      </c>
      <c r="C182" s="179"/>
      <c r="D182" s="172" t="s">
        <v>95</v>
      </c>
      <c r="E182" s="232">
        <f>SUM(E183:E184)</f>
        <v>359000</v>
      </c>
      <c r="F182" s="232">
        <f>SUM(F183:F184)</f>
        <v>356510.88</v>
      </c>
      <c r="G182" s="220">
        <f t="shared" si="2"/>
        <v>99.30665181058495</v>
      </c>
    </row>
    <row r="183" spans="1:7" ht="30">
      <c r="A183" s="6"/>
      <c r="B183" s="6"/>
      <c r="C183" s="150" t="s">
        <v>369</v>
      </c>
      <c r="D183" s="3" t="s">
        <v>370</v>
      </c>
      <c r="E183" s="226">
        <v>8000</v>
      </c>
      <c r="F183" s="217">
        <v>6432</v>
      </c>
      <c r="G183" s="218">
        <f t="shared" si="2"/>
        <v>80.4</v>
      </c>
    </row>
    <row r="184" spans="1:7" ht="60">
      <c r="A184" s="6"/>
      <c r="B184" s="6"/>
      <c r="C184" s="150" t="s">
        <v>371</v>
      </c>
      <c r="D184" s="3" t="s">
        <v>372</v>
      </c>
      <c r="E184" s="226">
        <v>351000</v>
      </c>
      <c r="F184" s="217">
        <v>350078.88</v>
      </c>
      <c r="G184" s="218">
        <f t="shared" si="2"/>
        <v>99.73757264957264</v>
      </c>
    </row>
    <row r="185" spans="1:7" ht="15.75">
      <c r="A185" s="177" t="s">
        <v>328</v>
      </c>
      <c r="B185" s="176"/>
      <c r="C185" s="177"/>
      <c r="D185" s="178" t="s">
        <v>329</v>
      </c>
      <c r="E185" s="233">
        <f>SUM(E191,E186,)</f>
        <v>1833204.28</v>
      </c>
      <c r="F185" s="213">
        <f>SUM(F186,F191,)</f>
        <v>1790589.18</v>
      </c>
      <c r="G185" s="213">
        <f t="shared" si="2"/>
        <v>97.67537636340234</v>
      </c>
    </row>
    <row r="186" spans="1:7" ht="30">
      <c r="A186" s="175"/>
      <c r="B186" s="175" t="s">
        <v>346</v>
      </c>
      <c r="C186" s="175"/>
      <c r="D186" s="200" t="s">
        <v>347</v>
      </c>
      <c r="E186" s="231">
        <f>SUM(E187:E190)</f>
        <v>1803204.28</v>
      </c>
      <c r="F186" s="231">
        <f>SUM(F187:F190)</f>
        <v>1790589.18</v>
      </c>
      <c r="G186" s="220">
        <f t="shared" si="2"/>
        <v>99.30040649637321</v>
      </c>
    </row>
    <row r="187" spans="1:7" ht="45">
      <c r="A187" s="154"/>
      <c r="B187" s="154"/>
      <c r="C187" s="154" t="s">
        <v>76</v>
      </c>
      <c r="D187" s="87" t="s">
        <v>361</v>
      </c>
      <c r="E187" s="221">
        <v>50792</v>
      </c>
      <c r="F187" s="230">
        <v>50170.29</v>
      </c>
      <c r="G187" s="218">
        <f t="shared" si="2"/>
        <v>98.77596865648134</v>
      </c>
    </row>
    <row r="188" spans="1:7" ht="60">
      <c r="A188" s="154"/>
      <c r="B188" s="154"/>
      <c r="C188" s="154" t="s">
        <v>373</v>
      </c>
      <c r="D188" s="87" t="s">
        <v>374</v>
      </c>
      <c r="E188" s="221">
        <v>340000</v>
      </c>
      <c r="F188" s="230">
        <v>328519.61</v>
      </c>
      <c r="G188" s="218">
        <f t="shared" si="2"/>
        <v>96.62341470588235</v>
      </c>
    </row>
    <row r="189" spans="1:7" ht="60">
      <c r="A189" s="154"/>
      <c r="B189" s="154"/>
      <c r="C189" s="154" t="s">
        <v>375</v>
      </c>
      <c r="D189" s="87" t="s">
        <v>376</v>
      </c>
      <c r="E189" s="221">
        <v>70500</v>
      </c>
      <c r="F189" s="230">
        <v>69987</v>
      </c>
      <c r="G189" s="218">
        <f t="shared" si="2"/>
        <v>99.27234042553191</v>
      </c>
    </row>
    <row r="190" spans="1:8" ht="60">
      <c r="A190" s="198"/>
      <c r="B190" s="131"/>
      <c r="C190" s="154" t="s">
        <v>348</v>
      </c>
      <c r="D190" s="130" t="s">
        <v>349</v>
      </c>
      <c r="E190" s="221">
        <v>1341912.28</v>
      </c>
      <c r="F190" s="218">
        <v>1341912.28</v>
      </c>
      <c r="G190" s="218">
        <f t="shared" si="2"/>
        <v>100</v>
      </c>
      <c r="H190" s="199"/>
    </row>
    <row r="191" spans="1:7" ht="15">
      <c r="A191" s="168"/>
      <c r="B191" s="175" t="s">
        <v>330</v>
      </c>
      <c r="C191" s="175"/>
      <c r="D191" s="167" t="s">
        <v>331</v>
      </c>
      <c r="E191" s="231">
        <f>SUM(E192)</f>
        <v>30000</v>
      </c>
      <c r="F191" s="220">
        <f>SUM(F192)</f>
        <v>0</v>
      </c>
      <c r="G191" s="220">
        <f t="shared" si="2"/>
        <v>0</v>
      </c>
    </row>
    <row r="192" spans="1:7" ht="15">
      <c r="A192" s="6"/>
      <c r="B192" s="6"/>
      <c r="C192" s="150" t="s">
        <v>332</v>
      </c>
      <c r="D192" s="3" t="s">
        <v>333</v>
      </c>
      <c r="E192" s="226">
        <v>30000</v>
      </c>
      <c r="F192" s="234">
        <v>0</v>
      </c>
      <c r="G192" s="235">
        <f t="shared" si="2"/>
        <v>0</v>
      </c>
    </row>
    <row r="193" spans="1:7" ht="15.75">
      <c r="A193" s="128">
        <v>801</v>
      </c>
      <c r="B193" s="4"/>
      <c r="C193" s="156"/>
      <c r="D193" s="9" t="s">
        <v>66</v>
      </c>
      <c r="E193" s="222">
        <f>SUM(E287,E276,E272,E264,E244,E225,E214,E194,)</f>
        <v>7243176.77</v>
      </c>
      <c r="F193" s="222">
        <f>SUM(F287,F276,F272,F264,F244,F225,F214,F194,)</f>
        <v>7195847.899999999</v>
      </c>
      <c r="G193" s="213">
        <f>F193/E193*100</f>
        <v>99.34657303690241</v>
      </c>
    </row>
    <row r="194" spans="1:7" ht="15.75">
      <c r="A194" s="170"/>
      <c r="B194" s="179" t="s">
        <v>318</v>
      </c>
      <c r="C194" s="179"/>
      <c r="D194" s="143" t="s">
        <v>67</v>
      </c>
      <c r="E194" s="232">
        <f>SUM(E195:E213)</f>
        <v>4111658</v>
      </c>
      <c r="F194" s="232">
        <f>SUM(F195:F213)</f>
        <v>4089193.9899999998</v>
      </c>
      <c r="G194" s="220">
        <f t="shared" si="2"/>
        <v>99.45365081434302</v>
      </c>
    </row>
    <row r="195" spans="1:7" ht="15">
      <c r="A195" s="6"/>
      <c r="B195" s="6"/>
      <c r="C195" s="269">
        <v>3020</v>
      </c>
      <c r="D195" s="82" t="s">
        <v>232</v>
      </c>
      <c r="E195" s="226">
        <v>163492</v>
      </c>
      <c r="F195" s="217">
        <v>160580.33</v>
      </c>
      <c r="G195" s="218">
        <f t="shared" si="2"/>
        <v>98.21907493944657</v>
      </c>
    </row>
    <row r="196" spans="1:7" ht="15">
      <c r="A196" s="6"/>
      <c r="B196" s="6"/>
      <c r="C196" s="269">
        <v>4010</v>
      </c>
      <c r="D196" s="82" t="s">
        <v>233</v>
      </c>
      <c r="E196" s="226">
        <v>2273515</v>
      </c>
      <c r="F196" s="217">
        <v>2272170.36</v>
      </c>
      <c r="G196" s="218">
        <f t="shared" si="2"/>
        <v>99.94085633919283</v>
      </c>
    </row>
    <row r="197" spans="1:7" ht="15">
      <c r="A197" s="6"/>
      <c r="B197" s="6"/>
      <c r="C197" s="269">
        <v>4040</v>
      </c>
      <c r="D197" s="83" t="s">
        <v>234</v>
      </c>
      <c r="E197" s="226">
        <v>163150</v>
      </c>
      <c r="F197" s="217">
        <v>163118.07</v>
      </c>
      <c r="G197" s="218">
        <f t="shared" si="2"/>
        <v>99.9804290530187</v>
      </c>
    </row>
    <row r="198" spans="1:7" ht="15">
      <c r="A198" s="6"/>
      <c r="B198" s="6"/>
      <c r="C198" s="270">
        <v>4110</v>
      </c>
      <c r="D198" s="82" t="s">
        <v>235</v>
      </c>
      <c r="E198" s="226">
        <v>395550</v>
      </c>
      <c r="F198" s="217">
        <v>386863.42</v>
      </c>
      <c r="G198" s="218">
        <f t="shared" si="2"/>
        <v>97.80392365061307</v>
      </c>
    </row>
    <row r="199" spans="1:7" ht="15">
      <c r="A199" s="6"/>
      <c r="B199" s="6"/>
      <c r="C199" s="270">
        <v>4120</v>
      </c>
      <c r="D199" s="82" t="s">
        <v>236</v>
      </c>
      <c r="E199" s="226">
        <v>56961</v>
      </c>
      <c r="F199" s="217">
        <v>52841.4</v>
      </c>
      <c r="G199" s="218">
        <f t="shared" si="2"/>
        <v>92.76768315163007</v>
      </c>
    </row>
    <row r="200" spans="1:7" ht="15">
      <c r="A200" s="6"/>
      <c r="B200" s="6"/>
      <c r="C200" s="270">
        <v>4170</v>
      </c>
      <c r="D200" s="82" t="s">
        <v>170</v>
      </c>
      <c r="E200" s="226">
        <v>1600</v>
      </c>
      <c r="F200" s="217">
        <v>1566.33</v>
      </c>
      <c r="G200" s="218">
        <f t="shared" si="2"/>
        <v>97.895625</v>
      </c>
    </row>
    <row r="201" spans="1:7" ht="15">
      <c r="A201" s="6"/>
      <c r="B201" s="6"/>
      <c r="C201" s="269">
        <v>4210</v>
      </c>
      <c r="D201" s="82" t="s">
        <v>237</v>
      </c>
      <c r="E201" s="226">
        <v>174086</v>
      </c>
      <c r="F201" s="217">
        <v>173214.58</v>
      </c>
      <c r="G201" s="218">
        <f t="shared" si="2"/>
        <v>99.49943131555668</v>
      </c>
    </row>
    <row r="202" spans="1:7" ht="30">
      <c r="A202" s="6"/>
      <c r="B202" s="6"/>
      <c r="C202" s="270">
        <v>4240</v>
      </c>
      <c r="D202" s="82" t="s">
        <v>241</v>
      </c>
      <c r="E202" s="226">
        <v>4000</v>
      </c>
      <c r="F202" s="217">
        <v>3721.69</v>
      </c>
      <c r="G202" s="218">
        <f t="shared" si="2"/>
        <v>93.04225000000001</v>
      </c>
    </row>
    <row r="203" spans="1:7" ht="15">
      <c r="A203" s="6"/>
      <c r="B203" s="6"/>
      <c r="C203" s="269">
        <v>4260</v>
      </c>
      <c r="D203" s="82" t="s">
        <v>118</v>
      </c>
      <c r="E203" s="226">
        <v>37000</v>
      </c>
      <c r="F203" s="217">
        <v>36217.63</v>
      </c>
      <c r="G203" s="218">
        <f t="shared" si="2"/>
        <v>97.88548648648649</v>
      </c>
    </row>
    <row r="204" spans="1:7" ht="15">
      <c r="A204" s="6"/>
      <c r="B204" s="6"/>
      <c r="C204" s="269">
        <v>4270</v>
      </c>
      <c r="D204" s="82" t="s">
        <v>156</v>
      </c>
      <c r="E204" s="226">
        <v>98000</v>
      </c>
      <c r="F204" s="217">
        <v>97904.61</v>
      </c>
      <c r="G204" s="218">
        <f t="shared" si="2"/>
        <v>99.90266326530613</v>
      </c>
    </row>
    <row r="205" spans="1:7" ht="15">
      <c r="A205" s="6"/>
      <c r="B205" s="6"/>
      <c r="C205" s="269">
        <v>4280</v>
      </c>
      <c r="D205" s="82" t="s">
        <v>238</v>
      </c>
      <c r="E205" s="226">
        <v>1600</v>
      </c>
      <c r="F205" s="217">
        <v>1560</v>
      </c>
      <c r="G205" s="218">
        <f t="shared" si="2"/>
        <v>97.5</v>
      </c>
    </row>
    <row r="206" spans="1:7" ht="15">
      <c r="A206" s="6"/>
      <c r="B206" s="6"/>
      <c r="C206" s="269">
        <v>4300</v>
      </c>
      <c r="D206" s="82" t="s">
        <v>112</v>
      </c>
      <c r="E206" s="226">
        <v>16400</v>
      </c>
      <c r="F206" s="217">
        <v>16214.33</v>
      </c>
      <c r="G206" s="218">
        <f t="shared" si="2"/>
        <v>98.86786585365853</v>
      </c>
    </row>
    <row r="207" spans="1:7" ht="15">
      <c r="A207" s="6"/>
      <c r="B207" s="6"/>
      <c r="C207" s="269">
        <v>4350</v>
      </c>
      <c r="D207" s="82" t="s">
        <v>183</v>
      </c>
      <c r="E207" s="226">
        <v>3900</v>
      </c>
      <c r="F207" s="217">
        <v>3512.97</v>
      </c>
      <c r="G207" s="218">
        <f t="shared" si="2"/>
        <v>90.07615384615384</v>
      </c>
    </row>
    <row r="208" spans="1:7" ht="30">
      <c r="A208" s="6"/>
      <c r="B208" s="6"/>
      <c r="C208" s="269">
        <v>4370</v>
      </c>
      <c r="D208" s="82" t="s">
        <v>180</v>
      </c>
      <c r="E208" s="226">
        <v>4500</v>
      </c>
      <c r="F208" s="217">
        <v>4306.21</v>
      </c>
      <c r="G208" s="218">
        <f t="shared" si="2"/>
        <v>95.69355555555555</v>
      </c>
    </row>
    <row r="209" spans="1:7" ht="15">
      <c r="A209" s="6"/>
      <c r="B209" s="6"/>
      <c r="C209" s="270">
        <v>4410</v>
      </c>
      <c r="D209" s="82" t="s">
        <v>228</v>
      </c>
      <c r="E209" s="226">
        <v>3300</v>
      </c>
      <c r="F209" s="217">
        <v>3188.6</v>
      </c>
      <c r="G209" s="218">
        <f t="shared" si="2"/>
        <v>96.62424242424242</v>
      </c>
    </row>
    <row r="210" spans="1:7" ht="15">
      <c r="A210" s="6"/>
      <c r="B210" s="6"/>
      <c r="C210" s="269">
        <v>4430</v>
      </c>
      <c r="D210" s="82" t="s">
        <v>120</v>
      </c>
      <c r="E210" s="226">
        <v>40500</v>
      </c>
      <c r="F210" s="217">
        <v>39780.04</v>
      </c>
      <c r="G210" s="218">
        <f t="shared" si="2"/>
        <v>98.22232098765433</v>
      </c>
    </row>
    <row r="211" spans="1:7" ht="30">
      <c r="A211" s="6"/>
      <c r="B211" s="6"/>
      <c r="C211" s="269">
        <v>4440</v>
      </c>
      <c r="D211" s="82" t="s">
        <v>239</v>
      </c>
      <c r="E211" s="226">
        <v>180414</v>
      </c>
      <c r="F211" s="217">
        <v>180412</v>
      </c>
      <c r="G211" s="218">
        <f t="shared" si="2"/>
        <v>99.99889143858015</v>
      </c>
    </row>
    <row r="212" spans="1:7" ht="30">
      <c r="A212" s="6"/>
      <c r="B212" s="6"/>
      <c r="C212" s="269">
        <v>4700</v>
      </c>
      <c r="D212" s="82" t="s">
        <v>243</v>
      </c>
      <c r="E212" s="226">
        <v>1000</v>
      </c>
      <c r="F212" s="217">
        <v>830</v>
      </c>
      <c r="G212" s="218">
        <f t="shared" si="2"/>
        <v>83</v>
      </c>
    </row>
    <row r="213" spans="1:7" ht="21" customHeight="1">
      <c r="A213" s="58"/>
      <c r="B213" s="58"/>
      <c r="C213" s="269">
        <v>6050</v>
      </c>
      <c r="D213" s="82" t="s">
        <v>115</v>
      </c>
      <c r="E213" s="226">
        <v>492690</v>
      </c>
      <c r="F213" s="217">
        <v>491191.42</v>
      </c>
      <c r="G213" s="218">
        <f t="shared" si="2"/>
        <v>99.69583713897177</v>
      </c>
    </row>
    <row r="214" spans="1:7" ht="30">
      <c r="A214" s="132"/>
      <c r="B214" s="180" t="s">
        <v>304</v>
      </c>
      <c r="C214" s="175"/>
      <c r="D214" s="167" t="s">
        <v>305</v>
      </c>
      <c r="E214" s="231">
        <f>SUM(E215:E224)</f>
        <v>65933</v>
      </c>
      <c r="F214" s="231">
        <f>SUM(F215:F224)</f>
        <v>65481.32</v>
      </c>
      <c r="G214" s="220">
        <f t="shared" si="2"/>
        <v>99.31494092487829</v>
      </c>
    </row>
    <row r="215" spans="1:7" ht="15">
      <c r="A215" s="26"/>
      <c r="B215" s="26"/>
      <c r="C215" s="271">
        <v>3020</v>
      </c>
      <c r="D215" s="80" t="s">
        <v>278</v>
      </c>
      <c r="E215" s="236">
        <v>4083</v>
      </c>
      <c r="F215" s="217">
        <v>3925.25</v>
      </c>
      <c r="G215" s="218">
        <f t="shared" si="2"/>
        <v>96.13641929953467</v>
      </c>
    </row>
    <row r="216" spans="1:7" ht="15">
      <c r="A216" s="26"/>
      <c r="B216" s="26"/>
      <c r="C216" s="271">
        <v>4010</v>
      </c>
      <c r="D216" s="80" t="s">
        <v>233</v>
      </c>
      <c r="E216" s="236">
        <v>41400</v>
      </c>
      <c r="F216" s="217">
        <v>41215.26</v>
      </c>
      <c r="G216" s="218">
        <f t="shared" si="2"/>
        <v>99.55376811594203</v>
      </c>
    </row>
    <row r="217" spans="1:7" ht="15">
      <c r="A217" s="26"/>
      <c r="B217" s="26"/>
      <c r="C217" s="271">
        <v>4040</v>
      </c>
      <c r="D217" s="80" t="s">
        <v>234</v>
      </c>
      <c r="E217" s="236">
        <v>3060</v>
      </c>
      <c r="F217" s="217">
        <v>3059.5</v>
      </c>
      <c r="G217" s="218">
        <f t="shared" si="2"/>
        <v>99.98366013071896</v>
      </c>
    </row>
    <row r="218" spans="1:7" ht="15">
      <c r="A218" s="26"/>
      <c r="B218" s="26"/>
      <c r="C218" s="271">
        <v>4110</v>
      </c>
      <c r="D218" s="80" t="s">
        <v>235</v>
      </c>
      <c r="E218" s="236">
        <v>8050</v>
      </c>
      <c r="F218" s="217">
        <v>7965.01</v>
      </c>
      <c r="G218" s="218">
        <f t="shared" si="2"/>
        <v>98.94422360248447</v>
      </c>
    </row>
    <row r="219" spans="1:7" ht="15">
      <c r="A219" s="26"/>
      <c r="B219" s="26"/>
      <c r="C219" s="271">
        <v>4120</v>
      </c>
      <c r="D219" s="80" t="s">
        <v>236</v>
      </c>
      <c r="E219" s="236">
        <v>1195</v>
      </c>
      <c r="F219" s="217">
        <v>1184.2</v>
      </c>
      <c r="G219" s="218">
        <f t="shared" si="2"/>
        <v>99.09623430962343</v>
      </c>
    </row>
    <row r="220" spans="1:7" ht="15">
      <c r="A220" s="26"/>
      <c r="B220" s="26"/>
      <c r="C220" s="271">
        <v>4210</v>
      </c>
      <c r="D220" s="80" t="s">
        <v>132</v>
      </c>
      <c r="E220" s="236">
        <v>735</v>
      </c>
      <c r="F220" s="217">
        <v>725.68</v>
      </c>
      <c r="G220" s="218">
        <f t="shared" si="2"/>
        <v>98.73197278911564</v>
      </c>
    </row>
    <row r="221" spans="1:7" ht="30">
      <c r="A221" s="26"/>
      <c r="B221" s="26"/>
      <c r="C221" s="271">
        <v>4240</v>
      </c>
      <c r="D221" s="291" t="s">
        <v>241</v>
      </c>
      <c r="E221" s="236">
        <v>265</v>
      </c>
      <c r="F221" s="217">
        <v>263.42</v>
      </c>
      <c r="G221" s="218">
        <f t="shared" si="2"/>
        <v>99.40377358490566</v>
      </c>
    </row>
    <row r="222" spans="1:7" ht="15">
      <c r="A222" s="26"/>
      <c r="B222" s="26"/>
      <c r="C222" s="271">
        <v>4300</v>
      </c>
      <c r="D222" s="291" t="s">
        <v>127</v>
      </c>
      <c r="E222" s="236">
        <v>4224</v>
      </c>
      <c r="F222" s="217">
        <v>4224</v>
      </c>
      <c r="G222" s="218">
        <f t="shared" si="2"/>
        <v>100</v>
      </c>
    </row>
    <row r="223" spans="1:7" ht="15">
      <c r="A223" s="26"/>
      <c r="B223" s="26"/>
      <c r="C223" s="271">
        <v>4410</v>
      </c>
      <c r="D223" s="80" t="s">
        <v>228</v>
      </c>
      <c r="E223" s="236">
        <v>230</v>
      </c>
      <c r="F223" s="217">
        <v>229</v>
      </c>
      <c r="G223" s="218">
        <f t="shared" si="2"/>
        <v>99.56521739130434</v>
      </c>
    </row>
    <row r="224" spans="1:7" ht="30">
      <c r="A224" s="26"/>
      <c r="B224" s="26"/>
      <c r="C224" s="271">
        <v>4440</v>
      </c>
      <c r="D224" s="291" t="s">
        <v>239</v>
      </c>
      <c r="E224" s="236">
        <v>2691</v>
      </c>
      <c r="F224" s="217">
        <v>2690</v>
      </c>
      <c r="G224" s="218">
        <f t="shared" si="2"/>
        <v>99.96283909327389</v>
      </c>
    </row>
    <row r="225" spans="1:7" ht="15">
      <c r="A225" s="133"/>
      <c r="B225" s="189">
        <v>80104</v>
      </c>
      <c r="C225" s="272"/>
      <c r="D225" s="211" t="s">
        <v>69</v>
      </c>
      <c r="E225" s="237">
        <f>SUM(E226,E227,E228,E229,E230,E231:E243,)</f>
        <v>720036</v>
      </c>
      <c r="F225" s="237">
        <f>SUM(F226,F227,F228,F229,F230,F231:F243,)</f>
        <v>714724.02</v>
      </c>
      <c r="G225" s="220">
        <f t="shared" si="2"/>
        <v>99.26226188690566</v>
      </c>
    </row>
    <row r="226" spans="1:7" ht="15">
      <c r="A226" s="134"/>
      <c r="B226" s="134"/>
      <c r="C226" s="271">
        <v>3020</v>
      </c>
      <c r="D226" s="81" t="s">
        <v>278</v>
      </c>
      <c r="E226" s="238">
        <v>33678</v>
      </c>
      <c r="F226" s="217">
        <v>32747.47</v>
      </c>
      <c r="G226" s="218">
        <f t="shared" si="2"/>
        <v>97.2369796306194</v>
      </c>
    </row>
    <row r="227" spans="1:7" ht="15">
      <c r="A227" s="134"/>
      <c r="B227" s="134"/>
      <c r="C227" s="271">
        <v>4010</v>
      </c>
      <c r="D227" s="81" t="s">
        <v>233</v>
      </c>
      <c r="E227" s="238">
        <v>405000</v>
      </c>
      <c r="F227" s="217">
        <v>404797.12</v>
      </c>
      <c r="G227" s="218">
        <f t="shared" si="2"/>
        <v>99.9499061728395</v>
      </c>
    </row>
    <row r="228" spans="1:7" ht="15">
      <c r="A228" s="134"/>
      <c r="B228" s="134"/>
      <c r="C228" s="271">
        <v>4040</v>
      </c>
      <c r="D228" s="81" t="s">
        <v>234</v>
      </c>
      <c r="E228" s="238">
        <v>29664</v>
      </c>
      <c r="F228" s="217">
        <v>29622.4</v>
      </c>
      <c r="G228" s="218">
        <f t="shared" si="2"/>
        <v>99.85976267529666</v>
      </c>
    </row>
    <row r="229" spans="1:7" ht="15">
      <c r="A229" s="134"/>
      <c r="B229" s="134"/>
      <c r="C229" s="271">
        <v>4110</v>
      </c>
      <c r="D229" s="81" t="s">
        <v>235</v>
      </c>
      <c r="E229" s="238">
        <v>70388</v>
      </c>
      <c r="F229" s="217">
        <v>68413.62</v>
      </c>
      <c r="G229" s="218">
        <f t="shared" si="2"/>
        <v>97.1950048303688</v>
      </c>
    </row>
    <row r="230" spans="1:7" ht="15">
      <c r="A230" s="134"/>
      <c r="B230" s="134"/>
      <c r="C230" s="271">
        <v>4120</v>
      </c>
      <c r="D230" s="81" t="s">
        <v>236</v>
      </c>
      <c r="E230" s="238">
        <v>11850</v>
      </c>
      <c r="F230" s="217">
        <v>11034.9</v>
      </c>
      <c r="G230" s="218">
        <f aca="true" t="shared" si="3" ref="G230:G333">F230/E230*100</f>
        <v>93.12151898734177</v>
      </c>
    </row>
    <row r="231" spans="1:7" ht="15">
      <c r="A231" s="134"/>
      <c r="B231" s="134"/>
      <c r="C231" s="271">
        <v>4170</v>
      </c>
      <c r="D231" s="81" t="s">
        <v>170</v>
      </c>
      <c r="E231" s="238">
        <v>1150</v>
      </c>
      <c r="F231" s="217">
        <v>1055.7</v>
      </c>
      <c r="G231" s="218">
        <f t="shared" si="3"/>
        <v>91.8</v>
      </c>
    </row>
    <row r="232" spans="1:7" ht="15">
      <c r="A232" s="134"/>
      <c r="B232" s="134"/>
      <c r="C232" s="271">
        <v>4210</v>
      </c>
      <c r="D232" s="81" t="s">
        <v>132</v>
      </c>
      <c r="E232" s="238">
        <v>71083</v>
      </c>
      <c r="F232" s="217">
        <v>70906.24</v>
      </c>
      <c r="G232" s="218">
        <f t="shared" si="3"/>
        <v>99.75133294880634</v>
      </c>
    </row>
    <row r="233" spans="1:7" ht="30">
      <c r="A233" s="134"/>
      <c r="B233" s="134"/>
      <c r="C233" s="271">
        <v>4240</v>
      </c>
      <c r="D233" s="289" t="s">
        <v>241</v>
      </c>
      <c r="E233" s="238">
        <v>600</v>
      </c>
      <c r="F233" s="217">
        <v>544.17</v>
      </c>
      <c r="G233" s="218">
        <f t="shared" si="3"/>
        <v>90.695</v>
      </c>
    </row>
    <row r="234" spans="1:7" ht="15">
      <c r="A234" s="134"/>
      <c r="B234" s="134"/>
      <c r="C234" s="271">
        <v>4260</v>
      </c>
      <c r="D234" s="81" t="s">
        <v>111</v>
      </c>
      <c r="E234" s="238">
        <v>14500</v>
      </c>
      <c r="F234" s="217">
        <v>14325.86</v>
      </c>
      <c r="G234" s="218">
        <f t="shared" si="3"/>
        <v>98.79903448275863</v>
      </c>
    </row>
    <row r="235" spans="1:7" ht="15">
      <c r="A235" s="134"/>
      <c r="B235" s="134"/>
      <c r="C235" s="271">
        <v>4270</v>
      </c>
      <c r="D235" s="81" t="s">
        <v>156</v>
      </c>
      <c r="E235" s="238">
        <v>34600</v>
      </c>
      <c r="F235" s="217">
        <v>34595.15</v>
      </c>
      <c r="G235" s="218">
        <f t="shared" si="3"/>
        <v>99.98598265895954</v>
      </c>
    </row>
    <row r="236" spans="1:7" ht="15">
      <c r="A236" s="134"/>
      <c r="B236" s="134"/>
      <c r="C236" s="271">
        <v>4280</v>
      </c>
      <c r="D236" s="81" t="s">
        <v>238</v>
      </c>
      <c r="E236" s="238">
        <v>500</v>
      </c>
      <c r="F236" s="217">
        <v>333</v>
      </c>
      <c r="G236" s="218">
        <f t="shared" si="3"/>
        <v>66.60000000000001</v>
      </c>
    </row>
    <row r="237" spans="1:7" ht="15">
      <c r="A237" s="134"/>
      <c r="B237" s="134"/>
      <c r="C237" s="271">
        <v>4300</v>
      </c>
      <c r="D237" s="289" t="s">
        <v>127</v>
      </c>
      <c r="E237" s="238">
        <v>3400</v>
      </c>
      <c r="F237" s="217">
        <v>3044.41</v>
      </c>
      <c r="G237" s="218">
        <f t="shared" si="3"/>
        <v>89.5414705882353</v>
      </c>
    </row>
    <row r="238" spans="1:7" ht="18" customHeight="1">
      <c r="A238" s="134"/>
      <c r="B238" s="134"/>
      <c r="C238" s="271">
        <v>4350</v>
      </c>
      <c r="D238" s="81" t="s">
        <v>183</v>
      </c>
      <c r="E238" s="238">
        <v>200</v>
      </c>
      <c r="F238" s="217">
        <v>54.44</v>
      </c>
      <c r="G238" s="218">
        <f t="shared" si="3"/>
        <v>27.22</v>
      </c>
    </row>
    <row r="239" spans="1:7" ht="42.75" customHeight="1">
      <c r="A239" s="292"/>
      <c r="B239" s="292"/>
      <c r="C239" s="294">
        <v>4370</v>
      </c>
      <c r="D239" s="293" t="s">
        <v>360</v>
      </c>
      <c r="E239" s="295">
        <v>2500</v>
      </c>
      <c r="F239" s="296">
        <v>2495.12</v>
      </c>
      <c r="G239" s="295">
        <f t="shared" si="3"/>
        <v>99.8048</v>
      </c>
    </row>
    <row r="240" spans="1:7" ht="15">
      <c r="A240" s="134"/>
      <c r="B240" s="134"/>
      <c r="C240" s="271">
        <v>4410</v>
      </c>
      <c r="D240" s="81" t="s">
        <v>228</v>
      </c>
      <c r="E240" s="238">
        <v>350</v>
      </c>
      <c r="F240" s="217">
        <v>221.4</v>
      </c>
      <c r="G240" s="218">
        <f t="shared" si="3"/>
        <v>63.25714285714285</v>
      </c>
    </row>
    <row r="241" spans="1:7" ht="15">
      <c r="A241" s="134"/>
      <c r="B241" s="134"/>
      <c r="C241" s="271">
        <v>4430</v>
      </c>
      <c r="D241" s="81" t="s">
        <v>120</v>
      </c>
      <c r="E241" s="238">
        <v>11600</v>
      </c>
      <c r="F241" s="217">
        <v>11561.02</v>
      </c>
      <c r="G241" s="218">
        <f t="shared" si="3"/>
        <v>99.66396551724138</v>
      </c>
    </row>
    <row r="242" spans="1:7" ht="30" customHeight="1">
      <c r="A242" s="134"/>
      <c r="B242" s="134"/>
      <c r="C242" s="273">
        <v>4440</v>
      </c>
      <c r="D242" s="290" t="s">
        <v>239</v>
      </c>
      <c r="E242" s="218">
        <v>28823</v>
      </c>
      <c r="F242" s="217">
        <v>28823</v>
      </c>
      <c r="G242" s="218">
        <f t="shared" si="3"/>
        <v>100</v>
      </c>
    </row>
    <row r="243" spans="1:7" ht="30" customHeight="1">
      <c r="A243" s="252"/>
      <c r="B243" s="134"/>
      <c r="C243" s="273">
        <v>4700</v>
      </c>
      <c r="D243" s="288" t="s">
        <v>362</v>
      </c>
      <c r="E243" s="218">
        <v>150</v>
      </c>
      <c r="F243" s="217">
        <v>149</v>
      </c>
      <c r="G243" s="218">
        <f t="shared" si="3"/>
        <v>99.33333333333333</v>
      </c>
    </row>
    <row r="244" spans="1:7" ht="15">
      <c r="A244" s="133"/>
      <c r="B244" s="309">
        <v>80110</v>
      </c>
      <c r="C244" s="309"/>
      <c r="D244" s="310" t="s">
        <v>70</v>
      </c>
      <c r="E244" s="317">
        <f>SUM(E245:E263)</f>
        <v>1428578</v>
      </c>
      <c r="F244" s="317">
        <f>SUM(F245:F263)</f>
        <v>1417287.9400000002</v>
      </c>
      <c r="G244" s="220">
        <f t="shared" si="3"/>
        <v>99.20969943538262</v>
      </c>
    </row>
    <row r="245" spans="1:7" ht="15">
      <c r="A245" s="26"/>
      <c r="B245" s="26"/>
      <c r="C245" s="271">
        <v>3020</v>
      </c>
      <c r="D245" s="80" t="s">
        <v>232</v>
      </c>
      <c r="E245" s="239">
        <v>66545</v>
      </c>
      <c r="F245" s="217">
        <v>66314.85</v>
      </c>
      <c r="G245" s="218">
        <f t="shared" si="3"/>
        <v>99.65414381245775</v>
      </c>
    </row>
    <row r="246" spans="1:7" ht="15">
      <c r="A246" s="26"/>
      <c r="B246" s="26"/>
      <c r="C246" s="271">
        <v>4010</v>
      </c>
      <c r="D246" s="80" t="s">
        <v>240</v>
      </c>
      <c r="E246" s="239">
        <v>963600</v>
      </c>
      <c r="F246" s="217">
        <v>961475.38</v>
      </c>
      <c r="G246" s="218">
        <f t="shared" si="3"/>
        <v>99.77951224574512</v>
      </c>
    </row>
    <row r="247" spans="1:7" ht="15">
      <c r="A247" s="26"/>
      <c r="B247" s="26"/>
      <c r="C247" s="271">
        <v>4040</v>
      </c>
      <c r="D247" s="81" t="s">
        <v>234</v>
      </c>
      <c r="E247" s="239">
        <v>67550</v>
      </c>
      <c r="F247" s="217">
        <v>67537.96</v>
      </c>
      <c r="G247" s="218">
        <f t="shared" si="3"/>
        <v>99.98217616580311</v>
      </c>
    </row>
    <row r="248" spans="1:7" ht="15">
      <c r="A248" s="26"/>
      <c r="B248" s="26"/>
      <c r="C248" s="274">
        <v>4110</v>
      </c>
      <c r="D248" s="80" t="s">
        <v>235</v>
      </c>
      <c r="E248" s="239">
        <v>166000</v>
      </c>
      <c r="F248" s="217">
        <v>165351.89</v>
      </c>
      <c r="G248" s="218">
        <f t="shared" si="3"/>
        <v>99.60957228915663</v>
      </c>
    </row>
    <row r="249" spans="1:7" ht="15">
      <c r="A249" s="26"/>
      <c r="B249" s="26"/>
      <c r="C249" s="274">
        <v>4120</v>
      </c>
      <c r="D249" s="80" t="s">
        <v>236</v>
      </c>
      <c r="E249" s="239">
        <v>23350</v>
      </c>
      <c r="F249" s="217">
        <v>21280</v>
      </c>
      <c r="G249" s="218">
        <f t="shared" si="3"/>
        <v>91.13490364025697</v>
      </c>
    </row>
    <row r="250" spans="1:7" ht="15">
      <c r="A250" s="26"/>
      <c r="B250" s="26"/>
      <c r="C250" s="274">
        <v>4170</v>
      </c>
      <c r="D250" s="80" t="s">
        <v>170</v>
      </c>
      <c r="E250" s="239">
        <v>33</v>
      </c>
      <c r="F250" s="217">
        <v>24.3</v>
      </c>
      <c r="G250" s="218">
        <f t="shared" si="3"/>
        <v>73.63636363636363</v>
      </c>
    </row>
    <row r="251" spans="1:7" ht="15">
      <c r="A251" s="26"/>
      <c r="B251" s="26"/>
      <c r="C251" s="271">
        <v>4210</v>
      </c>
      <c r="D251" s="80" t="s">
        <v>237</v>
      </c>
      <c r="E251" s="239">
        <v>40578</v>
      </c>
      <c r="F251" s="217">
        <v>38528.91</v>
      </c>
      <c r="G251" s="218">
        <f t="shared" si="3"/>
        <v>94.9502439745675</v>
      </c>
    </row>
    <row r="252" spans="1:7" ht="30">
      <c r="A252" s="26"/>
      <c r="B252" s="26"/>
      <c r="C252" s="274">
        <v>4240</v>
      </c>
      <c r="D252" s="80" t="s">
        <v>241</v>
      </c>
      <c r="E252" s="239">
        <v>1600</v>
      </c>
      <c r="F252" s="217">
        <v>1465.65</v>
      </c>
      <c r="G252" s="218">
        <f t="shared" si="3"/>
        <v>91.603125</v>
      </c>
    </row>
    <row r="253" spans="1:7" ht="15">
      <c r="A253" s="26"/>
      <c r="B253" s="26"/>
      <c r="C253" s="271">
        <v>4260</v>
      </c>
      <c r="D253" s="80" t="s">
        <v>118</v>
      </c>
      <c r="E253" s="239">
        <v>11000</v>
      </c>
      <c r="F253" s="217">
        <v>10787.42</v>
      </c>
      <c r="G253" s="218">
        <f t="shared" si="3"/>
        <v>98.06745454545455</v>
      </c>
    </row>
    <row r="254" spans="1:7" ht="15">
      <c r="A254" s="26"/>
      <c r="B254" s="26"/>
      <c r="C254" s="271">
        <v>4280</v>
      </c>
      <c r="D254" s="80" t="s">
        <v>238</v>
      </c>
      <c r="E254" s="239">
        <v>800</v>
      </c>
      <c r="F254" s="217">
        <v>718</v>
      </c>
      <c r="G254" s="218">
        <f t="shared" si="3"/>
        <v>89.75</v>
      </c>
    </row>
    <row r="255" spans="1:7" ht="15">
      <c r="A255" s="26"/>
      <c r="B255" s="26"/>
      <c r="C255" s="271">
        <v>4300</v>
      </c>
      <c r="D255" s="80" t="s">
        <v>112</v>
      </c>
      <c r="E255" s="239">
        <v>7000</v>
      </c>
      <c r="F255" s="217">
        <v>6418.11</v>
      </c>
      <c r="G255" s="218">
        <f t="shared" si="3"/>
        <v>91.68728571428571</v>
      </c>
    </row>
    <row r="256" spans="1:7" ht="15">
      <c r="A256" s="26"/>
      <c r="B256" s="26"/>
      <c r="C256" s="271">
        <v>4350</v>
      </c>
      <c r="D256" s="80" t="s">
        <v>183</v>
      </c>
      <c r="E256" s="239">
        <v>1800</v>
      </c>
      <c r="F256" s="217">
        <v>1565.57</v>
      </c>
      <c r="G256" s="218">
        <f t="shared" si="3"/>
        <v>86.97611111111111</v>
      </c>
    </row>
    <row r="257" spans="1:7" ht="45">
      <c r="A257" s="26"/>
      <c r="B257" s="26"/>
      <c r="C257" s="271">
        <v>4360</v>
      </c>
      <c r="D257" s="80" t="s">
        <v>357</v>
      </c>
      <c r="E257" s="239">
        <v>1000</v>
      </c>
      <c r="F257" s="217">
        <v>642.6</v>
      </c>
      <c r="G257" s="218">
        <f t="shared" si="3"/>
        <v>64.26</v>
      </c>
    </row>
    <row r="258" spans="1:7" ht="45">
      <c r="A258" s="26"/>
      <c r="B258" s="26"/>
      <c r="C258" s="271">
        <v>4370</v>
      </c>
      <c r="D258" s="80" t="s">
        <v>360</v>
      </c>
      <c r="E258" s="239">
        <v>1300</v>
      </c>
      <c r="F258" s="217">
        <v>1068.33</v>
      </c>
      <c r="G258" s="218">
        <f t="shared" si="3"/>
        <v>82.17923076923076</v>
      </c>
    </row>
    <row r="259" spans="1:7" ht="15">
      <c r="A259" s="26"/>
      <c r="B259" s="26"/>
      <c r="C259" s="274">
        <v>4410</v>
      </c>
      <c r="D259" s="80" t="s">
        <v>228</v>
      </c>
      <c r="E259" s="239">
        <v>1000</v>
      </c>
      <c r="F259" s="217">
        <v>812.8</v>
      </c>
      <c r="G259" s="218">
        <f t="shared" si="3"/>
        <v>81.28</v>
      </c>
    </row>
    <row r="260" spans="1:7" ht="15">
      <c r="A260" s="26"/>
      <c r="B260" s="26"/>
      <c r="C260" s="271">
        <v>4430</v>
      </c>
      <c r="D260" s="80" t="s">
        <v>120</v>
      </c>
      <c r="E260" s="239">
        <v>6300</v>
      </c>
      <c r="F260" s="217">
        <v>6298.17</v>
      </c>
      <c r="G260" s="218">
        <f t="shared" si="3"/>
        <v>99.97095238095238</v>
      </c>
    </row>
    <row r="261" spans="1:7" ht="30">
      <c r="A261" s="26"/>
      <c r="B261" s="26"/>
      <c r="C261" s="271">
        <v>4440</v>
      </c>
      <c r="D261" s="80" t="s">
        <v>229</v>
      </c>
      <c r="E261" s="239">
        <v>53122</v>
      </c>
      <c r="F261" s="217">
        <v>53023</v>
      </c>
      <c r="G261" s="218">
        <f t="shared" si="3"/>
        <v>99.81363653476902</v>
      </c>
    </row>
    <row r="262" spans="1:7" ht="30">
      <c r="A262" s="26"/>
      <c r="B262" s="26"/>
      <c r="C262" s="271">
        <v>4700</v>
      </c>
      <c r="D262" s="80" t="s">
        <v>230</v>
      </c>
      <c r="E262" s="239">
        <v>1000</v>
      </c>
      <c r="F262" s="217">
        <v>975</v>
      </c>
      <c r="G262" s="218">
        <f t="shared" si="3"/>
        <v>97.5</v>
      </c>
    </row>
    <row r="263" spans="1:7" ht="30">
      <c r="A263" s="26"/>
      <c r="B263" s="311"/>
      <c r="C263" s="318">
        <v>6060</v>
      </c>
      <c r="D263" s="319" t="s">
        <v>182</v>
      </c>
      <c r="E263" s="320">
        <v>15000</v>
      </c>
      <c r="F263" s="321">
        <v>13000</v>
      </c>
      <c r="G263" s="218">
        <f t="shared" si="3"/>
        <v>86.66666666666667</v>
      </c>
    </row>
    <row r="264" spans="1:7" ht="15">
      <c r="A264" s="133"/>
      <c r="B264" s="322">
        <v>80113</v>
      </c>
      <c r="C264" s="322"/>
      <c r="D264" s="323" t="s">
        <v>96</v>
      </c>
      <c r="E264" s="324">
        <f>SUM(E265:E271)</f>
        <v>104514</v>
      </c>
      <c r="F264" s="324">
        <f>SUM(F265:F271)</f>
        <v>103894.24</v>
      </c>
      <c r="G264" s="220">
        <f t="shared" si="3"/>
        <v>99.40700767361311</v>
      </c>
    </row>
    <row r="265" spans="1:7" ht="15">
      <c r="A265" s="138"/>
      <c r="B265" s="162"/>
      <c r="C265" s="275">
        <v>4010</v>
      </c>
      <c r="D265" s="163" t="s">
        <v>240</v>
      </c>
      <c r="E265" s="240">
        <v>3510</v>
      </c>
      <c r="F265" s="217">
        <v>3491.37</v>
      </c>
      <c r="G265" s="218">
        <f t="shared" si="3"/>
        <v>99.46923076923076</v>
      </c>
    </row>
    <row r="266" spans="1:7" ht="15">
      <c r="A266" s="138"/>
      <c r="B266" s="162"/>
      <c r="C266" s="275">
        <v>4040</v>
      </c>
      <c r="D266" s="163" t="s">
        <v>291</v>
      </c>
      <c r="E266" s="240">
        <v>290</v>
      </c>
      <c r="F266" s="217">
        <v>289</v>
      </c>
      <c r="G266" s="218">
        <f t="shared" si="3"/>
        <v>99.6551724137931</v>
      </c>
    </row>
    <row r="267" spans="1:7" ht="15">
      <c r="A267" s="138"/>
      <c r="B267" s="162"/>
      <c r="C267" s="275">
        <v>4110</v>
      </c>
      <c r="D267" s="163" t="s">
        <v>235</v>
      </c>
      <c r="E267" s="240">
        <v>618</v>
      </c>
      <c r="F267" s="217">
        <v>540.63</v>
      </c>
      <c r="G267" s="218">
        <f t="shared" si="3"/>
        <v>87.48058252427184</v>
      </c>
    </row>
    <row r="268" spans="1:7" ht="15">
      <c r="A268" s="138"/>
      <c r="B268" s="162"/>
      <c r="C268" s="275">
        <v>4120</v>
      </c>
      <c r="D268" s="163" t="s">
        <v>236</v>
      </c>
      <c r="E268" s="240">
        <v>16</v>
      </c>
      <c r="F268" s="217">
        <v>0</v>
      </c>
      <c r="G268" s="218">
        <f t="shared" si="3"/>
        <v>0</v>
      </c>
    </row>
    <row r="269" spans="1:7" ht="15">
      <c r="A269" s="70"/>
      <c r="B269" s="70"/>
      <c r="C269" s="20">
        <v>4300</v>
      </c>
      <c r="D269" s="26" t="s">
        <v>127</v>
      </c>
      <c r="E269" s="239">
        <v>99800</v>
      </c>
      <c r="F269" s="217">
        <v>99303.24</v>
      </c>
      <c r="G269" s="218">
        <f t="shared" si="3"/>
        <v>99.50224448897796</v>
      </c>
    </row>
    <row r="270" spans="1:7" ht="30">
      <c r="A270" s="70"/>
      <c r="B270" s="70"/>
      <c r="C270" s="20">
        <v>4440</v>
      </c>
      <c r="D270" s="26" t="s">
        <v>229</v>
      </c>
      <c r="E270" s="239">
        <v>230</v>
      </c>
      <c r="F270" s="217">
        <v>230</v>
      </c>
      <c r="G270" s="218">
        <f t="shared" si="3"/>
        <v>100</v>
      </c>
    </row>
    <row r="271" spans="1:7" ht="30">
      <c r="A271" s="70"/>
      <c r="B271" s="70"/>
      <c r="C271" s="20">
        <v>4700</v>
      </c>
      <c r="D271" s="26" t="s">
        <v>243</v>
      </c>
      <c r="E271" s="239">
        <v>50</v>
      </c>
      <c r="F271" s="217">
        <v>40</v>
      </c>
      <c r="G271" s="218">
        <f t="shared" si="3"/>
        <v>80</v>
      </c>
    </row>
    <row r="272" spans="1:7" ht="15">
      <c r="A272" s="133"/>
      <c r="B272" s="309">
        <v>80146</v>
      </c>
      <c r="C272" s="309"/>
      <c r="D272" s="310" t="s">
        <v>97</v>
      </c>
      <c r="E272" s="317">
        <f>SUM(E273,E274,E275,)</f>
        <v>25547</v>
      </c>
      <c r="F272" s="317">
        <f>SUM(F273,F274,F275,)</f>
        <v>25342.63</v>
      </c>
      <c r="G272" s="220">
        <f t="shared" si="3"/>
        <v>99.20002348612363</v>
      </c>
    </row>
    <row r="273" spans="1:7" ht="15">
      <c r="A273" s="26"/>
      <c r="B273" s="26"/>
      <c r="C273" s="266">
        <v>4300</v>
      </c>
      <c r="D273" s="74" t="s">
        <v>127</v>
      </c>
      <c r="E273" s="241">
        <v>7247</v>
      </c>
      <c r="F273" s="217">
        <v>7096.44</v>
      </c>
      <c r="G273" s="218">
        <f t="shared" si="3"/>
        <v>97.92245066924245</v>
      </c>
    </row>
    <row r="274" spans="1:7" ht="15">
      <c r="A274" s="26"/>
      <c r="B274" s="26"/>
      <c r="C274" s="266">
        <v>4410</v>
      </c>
      <c r="D274" s="75" t="s">
        <v>228</v>
      </c>
      <c r="E274" s="241">
        <v>6700</v>
      </c>
      <c r="F274" s="217">
        <v>6699.65</v>
      </c>
      <c r="G274" s="218">
        <f t="shared" si="3"/>
        <v>99.99477611940299</v>
      </c>
    </row>
    <row r="275" spans="1:7" ht="30">
      <c r="A275" s="26"/>
      <c r="B275" s="26"/>
      <c r="C275" s="266">
        <v>4700</v>
      </c>
      <c r="D275" s="76" t="s">
        <v>230</v>
      </c>
      <c r="E275" s="229">
        <v>11600</v>
      </c>
      <c r="F275" s="217">
        <v>11546.54</v>
      </c>
      <c r="G275" s="218">
        <f t="shared" si="3"/>
        <v>99.53913793103449</v>
      </c>
    </row>
    <row r="276" spans="1:7" ht="15.75">
      <c r="A276" s="297"/>
      <c r="B276" s="301">
        <v>80148</v>
      </c>
      <c r="C276" s="298"/>
      <c r="D276" s="299" t="s">
        <v>377</v>
      </c>
      <c r="E276" s="300">
        <f>SUM(E277:E286)</f>
        <v>297000</v>
      </c>
      <c r="F276" s="300">
        <f>SUM(F277:F286)</f>
        <v>291828.04999999993</v>
      </c>
      <c r="G276" s="285">
        <f t="shared" si="3"/>
        <v>98.25860269360267</v>
      </c>
    </row>
    <row r="277" spans="1:7" ht="15">
      <c r="A277" s="26"/>
      <c r="B277" s="20"/>
      <c r="C277" s="266">
        <v>4010</v>
      </c>
      <c r="D277" s="76" t="s">
        <v>240</v>
      </c>
      <c r="E277" s="229">
        <v>158050</v>
      </c>
      <c r="F277" s="217">
        <v>157042.6</v>
      </c>
      <c r="G277" s="218">
        <f t="shared" si="3"/>
        <v>99.36260677000949</v>
      </c>
    </row>
    <row r="278" spans="1:7" ht="15">
      <c r="A278" s="26"/>
      <c r="B278" s="20"/>
      <c r="C278" s="266">
        <v>4040</v>
      </c>
      <c r="D278" s="76" t="s">
        <v>291</v>
      </c>
      <c r="E278" s="229">
        <v>10805</v>
      </c>
      <c r="F278" s="217">
        <v>10769.34</v>
      </c>
      <c r="G278" s="218">
        <f t="shared" si="3"/>
        <v>99.66996760758909</v>
      </c>
    </row>
    <row r="279" spans="1:7" ht="15">
      <c r="A279" s="26"/>
      <c r="B279" s="20"/>
      <c r="C279" s="266">
        <v>4110</v>
      </c>
      <c r="D279" s="76" t="s">
        <v>235</v>
      </c>
      <c r="E279" s="229">
        <v>26095</v>
      </c>
      <c r="F279" s="217">
        <v>25002.11</v>
      </c>
      <c r="G279" s="218">
        <f t="shared" si="3"/>
        <v>95.81187967043495</v>
      </c>
    </row>
    <row r="280" spans="1:7" ht="15">
      <c r="A280" s="26"/>
      <c r="B280" s="20"/>
      <c r="C280" s="266">
        <v>4120</v>
      </c>
      <c r="D280" s="76" t="s">
        <v>236</v>
      </c>
      <c r="E280" s="229">
        <v>3850</v>
      </c>
      <c r="F280" s="217">
        <v>3613.5</v>
      </c>
      <c r="G280" s="218">
        <f t="shared" si="3"/>
        <v>93.85714285714286</v>
      </c>
    </row>
    <row r="281" spans="1:7" ht="15">
      <c r="A281" s="26"/>
      <c r="B281" s="20"/>
      <c r="C281" s="266">
        <v>4210</v>
      </c>
      <c r="D281" s="76" t="s">
        <v>132</v>
      </c>
      <c r="E281" s="229">
        <v>3000</v>
      </c>
      <c r="F281" s="217">
        <v>2068.12</v>
      </c>
      <c r="G281" s="218">
        <f t="shared" si="3"/>
        <v>68.93733333333333</v>
      </c>
    </row>
    <row r="282" spans="1:7" ht="15">
      <c r="A282" s="26"/>
      <c r="B282" s="20"/>
      <c r="C282" s="266">
        <v>4220</v>
      </c>
      <c r="D282" s="76" t="s">
        <v>242</v>
      </c>
      <c r="E282" s="229">
        <v>71240</v>
      </c>
      <c r="F282" s="217">
        <v>69951.23</v>
      </c>
      <c r="G282" s="218">
        <f t="shared" si="3"/>
        <v>98.19094609769792</v>
      </c>
    </row>
    <row r="283" spans="1:7" ht="15">
      <c r="A283" s="26"/>
      <c r="B283" s="20"/>
      <c r="C283" s="266">
        <v>4260</v>
      </c>
      <c r="D283" s="76" t="s">
        <v>111</v>
      </c>
      <c r="E283" s="229">
        <v>16002</v>
      </c>
      <c r="F283" s="217">
        <v>15573.3</v>
      </c>
      <c r="G283" s="218">
        <f t="shared" si="3"/>
        <v>97.320959880015</v>
      </c>
    </row>
    <row r="284" spans="1:7" ht="15">
      <c r="A284" s="26"/>
      <c r="B284" s="20"/>
      <c r="C284" s="266">
        <v>4300</v>
      </c>
      <c r="D284" s="76" t="s">
        <v>127</v>
      </c>
      <c r="E284" s="229">
        <v>200</v>
      </c>
      <c r="F284" s="217">
        <v>149.85</v>
      </c>
      <c r="G284" s="218">
        <f t="shared" si="3"/>
        <v>74.925</v>
      </c>
    </row>
    <row r="285" spans="1:7" ht="15">
      <c r="A285" s="26"/>
      <c r="B285" s="20"/>
      <c r="C285" s="266">
        <v>4410</v>
      </c>
      <c r="D285" s="76" t="s">
        <v>228</v>
      </c>
      <c r="E285" s="229">
        <v>100</v>
      </c>
      <c r="F285" s="217">
        <v>0</v>
      </c>
      <c r="G285" s="218">
        <f t="shared" si="3"/>
        <v>0</v>
      </c>
    </row>
    <row r="286" spans="1:7" ht="30">
      <c r="A286" s="26"/>
      <c r="B286" s="20"/>
      <c r="C286" s="266">
        <v>4440</v>
      </c>
      <c r="D286" s="76" t="s">
        <v>229</v>
      </c>
      <c r="E286" s="229">
        <v>7658</v>
      </c>
      <c r="F286" s="217">
        <v>7658</v>
      </c>
      <c r="G286" s="218">
        <f t="shared" si="3"/>
        <v>100</v>
      </c>
    </row>
    <row r="287" spans="1:7" ht="15">
      <c r="A287" s="167"/>
      <c r="B287" s="174">
        <v>80195</v>
      </c>
      <c r="C287" s="276"/>
      <c r="D287" s="201" t="s">
        <v>186</v>
      </c>
      <c r="E287" s="242">
        <f>SUM(E288:E316)</f>
        <v>489910.7699999999</v>
      </c>
      <c r="F287" s="242">
        <f>SUM(F288:F316)</f>
        <v>488095.70999999985</v>
      </c>
      <c r="G287" s="220">
        <f t="shared" si="3"/>
        <v>99.62951212523863</v>
      </c>
    </row>
    <row r="288" spans="1:7" ht="15">
      <c r="A288" s="130"/>
      <c r="B288" s="253"/>
      <c r="C288" s="266">
        <v>4010</v>
      </c>
      <c r="D288" s="76" t="s">
        <v>240</v>
      </c>
      <c r="E288" s="254">
        <v>3000</v>
      </c>
      <c r="F288" s="218">
        <v>2838.92</v>
      </c>
      <c r="G288" s="218">
        <f t="shared" si="3"/>
        <v>94.63066666666667</v>
      </c>
    </row>
    <row r="289" spans="1:7" ht="15">
      <c r="A289" s="130"/>
      <c r="B289" s="253"/>
      <c r="C289" s="266">
        <v>4017</v>
      </c>
      <c r="D289" s="76" t="s">
        <v>240</v>
      </c>
      <c r="E289" s="254">
        <v>18207</v>
      </c>
      <c r="F289" s="218">
        <v>18207</v>
      </c>
      <c r="G289" s="218">
        <f t="shared" si="3"/>
        <v>100</v>
      </c>
    </row>
    <row r="290" spans="1:7" ht="15">
      <c r="A290" s="130"/>
      <c r="B290" s="253"/>
      <c r="C290" s="266">
        <v>4019</v>
      </c>
      <c r="D290" s="76" t="s">
        <v>240</v>
      </c>
      <c r="E290" s="254">
        <v>3213</v>
      </c>
      <c r="F290" s="218">
        <v>3213</v>
      </c>
      <c r="G290" s="218">
        <f t="shared" si="3"/>
        <v>100</v>
      </c>
    </row>
    <row r="291" spans="1:7" ht="15">
      <c r="A291" s="130"/>
      <c r="B291" s="253"/>
      <c r="C291" s="266">
        <v>4110</v>
      </c>
      <c r="D291" s="76" t="s">
        <v>235</v>
      </c>
      <c r="E291" s="254">
        <v>1945</v>
      </c>
      <c r="F291" s="218">
        <v>1731.68</v>
      </c>
      <c r="G291" s="218">
        <f t="shared" si="3"/>
        <v>89.03239074550129</v>
      </c>
    </row>
    <row r="292" spans="1:7" ht="15">
      <c r="A292" s="26"/>
      <c r="B292" s="26"/>
      <c r="C292" s="266">
        <v>4117</v>
      </c>
      <c r="D292" s="76" t="s">
        <v>235</v>
      </c>
      <c r="E292" s="241">
        <v>9164.22</v>
      </c>
      <c r="F292" s="217">
        <v>9164.22</v>
      </c>
      <c r="G292" s="218">
        <f t="shared" si="3"/>
        <v>100</v>
      </c>
    </row>
    <row r="293" spans="1:7" ht="15">
      <c r="A293" s="26"/>
      <c r="B293" s="26"/>
      <c r="C293" s="266">
        <v>4119</v>
      </c>
      <c r="D293" s="76" t="s">
        <v>235</v>
      </c>
      <c r="E293" s="241">
        <v>1617.21</v>
      </c>
      <c r="F293" s="217">
        <v>1617.21</v>
      </c>
      <c r="G293" s="218">
        <f t="shared" si="3"/>
        <v>100</v>
      </c>
    </row>
    <row r="294" spans="1:7" ht="15">
      <c r="A294" s="26"/>
      <c r="B294" s="26"/>
      <c r="C294" s="266">
        <v>4120</v>
      </c>
      <c r="D294" s="76" t="s">
        <v>236</v>
      </c>
      <c r="E294" s="241">
        <v>105</v>
      </c>
      <c r="F294" s="217">
        <v>53.9</v>
      </c>
      <c r="G294" s="218">
        <f t="shared" si="3"/>
        <v>51.33333333333333</v>
      </c>
    </row>
    <row r="295" spans="1:7" ht="15">
      <c r="A295" s="26"/>
      <c r="B295" s="26"/>
      <c r="C295" s="266">
        <v>4127</v>
      </c>
      <c r="D295" s="76" t="s">
        <v>236</v>
      </c>
      <c r="E295" s="241">
        <v>1226.3</v>
      </c>
      <c r="F295" s="217">
        <v>1226.3</v>
      </c>
      <c r="G295" s="218">
        <f t="shared" si="3"/>
        <v>100</v>
      </c>
    </row>
    <row r="296" spans="1:7" ht="15">
      <c r="A296" s="26"/>
      <c r="B296" s="26"/>
      <c r="C296" s="266">
        <v>4129</v>
      </c>
      <c r="D296" s="76" t="s">
        <v>236</v>
      </c>
      <c r="E296" s="241">
        <v>216.4</v>
      </c>
      <c r="F296" s="217">
        <v>216.4</v>
      </c>
      <c r="G296" s="218">
        <f t="shared" si="3"/>
        <v>100</v>
      </c>
    </row>
    <row r="297" spans="1:7" ht="30">
      <c r="A297" s="26"/>
      <c r="B297" s="26"/>
      <c r="C297" s="266">
        <v>4140</v>
      </c>
      <c r="D297" s="76" t="s">
        <v>345</v>
      </c>
      <c r="E297" s="241">
        <v>15376</v>
      </c>
      <c r="F297" s="217">
        <v>15004</v>
      </c>
      <c r="G297" s="218">
        <f t="shared" si="3"/>
        <v>97.58064516129032</v>
      </c>
    </row>
    <row r="298" spans="1:7" ht="15">
      <c r="A298" s="26"/>
      <c r="B298" s="26"/>
      <c r="C298" s="266">
        <v>4170</v>
      </c>
      <c r="D298" s="76" t="s">
        <v>170</v>
      </c>
      <c r="E298" s="241">
        <v>16950</v>
      </c>
      <c r="F298" s="217">
        <v>16609.58</v>
      </c>
      <c r="G298" s="218">
        <f t="shared" si="3"/>
        <v>97.99162241887906</v>
      </c>
    </row>
    <row r="299" spans="1:7" ht="15">
      <c r="A299" s="26"/>
      <c r="B299" s="26"/>
      <c r="C299" s="266">
        <v>4177</v>
      </c>
      <c r="D299" s="76" t="s">
        <v>170</v>
      </c>
      <c r="E299" s="241">
        <v>154575.65</v>
      </c>
      <c r="F299" s="217">
        <v>154575.65</v>
      </c>
      <c r="G299" s="218">
        <f t="shared" si="3"/>
        <v>100</v>
      </c>
    </row>
    <row r="300" spans="1:7" ht="15">
      <c r="A300" s="26"/>
      <c r="B300" s="26"/>
      <c r="C300" s="266">
        <v>4179</v>
      </c>
      <c r="D300" s="76" t="s">
        <v>170</v>
      </c>
      <c r="E300" s="241">
        <v>27278.05</v>
      </c>
      <c r="F300" s="217">
        <v>27278.05</v>
      </c>
      <c r="G300" s="218">
        <f t="shared" si="3"/>
        <v>100</v>
      </c>
    </row>
    <row r="301" spans="1:7" ht="15">
      <c r="A301" s="26"/>
      <c r="B301" s="26"/>
      <c r="C301" s="266">
        <v>4210</v>
      </c>
      <c r="D301" s="76" t="s">
        <v>132</v>
      </c>
      <c r="E301" s="241">
        <v>12500</v>
      </c>
      <c r="F301" s="217">
        <v>12449.63</v>
      </c>
      <c r="G301" s="218">
        <f t="shared" si="3"/>
        <v>99.59703999999999</v>
      </c>
    </row>
    <row r="302" spans="1:7" ht="15">
      <c r="A302" s="26"/>
      <c r="B302" s="26"/>
      <c r="C302" s="266">
        <v>4217</v>
      </c>
      <c r="D302" s="76" t="s">
        <v>132</v>
      </c>
      <c r="E302" s="241">
        <v>12857.87</v>
      </c>
      <c r="F302" s="217">
        <v>12857.87</v>
      </c>
      <c r="G302" s="218">
        <f t="shared" si="3"/>
        <v>100</v>
      </c>
    </row>
    <row r="303" spans="1:7" ht="15">
      <c r="A303" s="26"/>
      <c r="B303" s="26"/>
      <c r="C303" s="266">
        <v>4219</v>
      </c>
      <c r="D303" s="76" t="s">
        <v>132</v>
      </c>
      <c r="E303" s="241">
        <v>2269.04</v>
      </c>
      <c r="F303" s="217">
        <v>2269.04</v>
      </c>
      <c r="G303" s="218">
        <f t="shared" si="3"/>
        <v>100</v>
      </c>
    </row>
    <row r="304" spans="1:7" ht="15">
      <c r="A304" s="26"/>
      <c r="B304" s="26"/>
      <c r="C304" s="266">
        <v>4220</v>
      </c>
      <c r="D304" s="76" t="s">
        <v>242</v>
      </c>
      <c r="E304" s="241">
        <v>20400</v>
      </c>
      <c r="F304" s="217">
        <v>20351.75</v>
      </c>
      <c r="G304" s="218">
        <f t="shared" si="3"/>
        <v>99.76348039215686</v>
      </c>
    </row>
    <row r="305" spans="1:7" ht="15">
      <c r="A305" s="26"/>
      <c r="B305" s="26"/>
      <c r="C305" s="266">
        <v>4260</v>
      </c>
      <c r="D305" s="76" t="s">
        <v>111</v>
      </c>
      <c r="E305" s="241">
        <v>3000</v>
      </c>
      <c r="F305" s="217">
        <v>2784.73</v>
      </c>
      <c r="G305" s="218">
        <f t="shared" si="3"/>
        <v>92.82433333333333</v>
      </c>
    </row>
    <row r="306" spans="1:7" ht="15">
      <c r="A306" s="26"/>
      <c r="B306" s="26"/>
      <c r="C306" s="266">
        <v>4300</v>
      </c>
      <c r="D306" s="76" t="s">
        <v>127</v>
      </c>
      <c r="E306" s="241">
        <v>30000</v>
      </c>
      <c r="F306" s="217">
        <v>29912.3</v>
      </c>
      <c r="G306" s="218">
        <f t="shared" si="3"/>
        <v>99.70766666666665</v>
      </c>
    </row>
    <row r="307" spans="1:7" ht="15">
      <c r="A307" s="26"/>
      <c r="B307" s="26"/>
      <c r="C307" s="266">
        <v>4307</v>
      </c>
      <c r="D307" s="76" t="s">
        <v>127</v>
      </c>
      <c r="E307" s="241">
        <v>89146.42</v>
      </c>
      <c r="F307" s="217">
        <v>89146.42</v>
      </c>
      <c r="G307" s="218">
        <f t="shared" si="3"/>
        <v>100</v>
      </c>
    </row>
    <row r="308" spans="1:7" ht="15">
      <c r="A308" s="26"/>
      <c r="B308" s="26"/>
      <c r="C308" s="266">
        <v>4309</v>
      </c>
      <c r="D308" s="76" t="s">
        <v>127</v>
      </c>
      <c r="E308" s="241">
        <v>15731.73</v>
      </c>
      <c r="F308" s="217">
        <v>15731.73</v>
      </c>
      <c r="G308" s="218">
        <f t="shared" si="3"/>
        <v>100</v>
      </c>
    </row>
    <row r="309" spans="1:7" ht="45">
      <c r="A309" s="26"/>
      <c r="B309" s="26"/>
      <c r="C309" s="266">
        <v>4360</v>
      </c>
      <c r="D309" s="76" t="s">
        <v>357</v>
      </c>
      <c r="E309" s="241">
        <v>500</v>
      </c>
      <c r="F309" s="217">
        <v>435.73</v>
      </c>
      <c r="G309" s="218">
        <f t="shared" si="3"/>
        <v>87.146</v>
      </c>
    </row>
    <row r="310" spans="1:7" ht="45">
      <c r="A310" s="26"/>
      <c r="B310" s="26"/>
      <c r="C310" s="266">
        <v>4367</v>
      </c>
      <c r="D310" s="76" t="s">
        <v>358</v>
      </c>
      <c r="E310" s="229">
        <v>1436.44</v>
      </c>
      <c r="F310" s="217">
        <v>1436.44</v>
      </c>
      <c r="G310" s="218">
        <f t="shared" si="3"/>
        <v>100</v>
      </c>
    </row>
    <row r="311" spans="1:7" ht="45">
      <c r="A311" s="26"/>
      <c r="B311" s="26"/>
      <c r="C311" s="266">
        <v>4369</v>
      </c>
      <c r="D311" s="76" t="s">
        <v>357</v>
      </c>
      <c r="E311" s="229">
        <v>253.49</v>
      </c>
      <c r="F311" s="217">
        <v>253.49</v>
      </c>
      <c r="G311" s="218">
        <f t="shared" si="3"/>
        <v>100</v>
      </c>
    </row>
    <row r="312" spans="1:7" ht="45">
      <c r="A312" s="26"/>
      <c r="B312" s="26"/>
      <c r="C312" s="266">
        <v>4377</v>
      </c>
      <c r="D312" s="76" t="s">
        <v>360</v>
      </c>
      <c r="E312" s="229">
        <v>174.21</v>
      </c>
      <c r="F312" s="217">
        <v>174.21</v>
      </c>
      <c r="G312" s="218">
        <f t="shared" si="3"/>
        <v>100</v>
      </c>
    </row>
    <row r="313" spans="1:7" ht="45">
      <c r="A313" s="26"/>
      <c r="B313" s="26"/>
      <c r="C313" s="266">
        <v>4379</v>
      </c>
      <c r="D313" s="76" t="s">
        <v>360</v>
      </c>
      <c r="E313" s="229">
        <v>30.74</v>
      </c>
      <c r="F313" s="217">
        <v>30.74</v>
      </c>
      <c r="G313" s="218">
        <f t="shared" si="3"/>
        <v>100</v>
      </c>
    </row>
    <row r="314" spans="1:7" ht="21" customHeight="1">
      <c r="A314" s="26"/>
      <c r="B314" s="26"/>
      <c r="C314" s="266">
        <v>4410</v>
      </c>
      <c r="D314" s="76" t="s">
        <v>228</v>
      </c>
      <c r="E314" s="229">
        <v>2400</v>
      </c>
      <c r="F314" s="217">
        <v>2343.5</v>
      </c>
      <c r="G314" s="218">
        <f t="shared" si="3"/>
        <v>97.64583333333333</v>
      </c>
    </row>
    <row r="315" spans="1:7" ht="21" customHeight="1">
      <c r="A315" s="26"/>
      <c r="B315" s="26"/>
      <c r="C315" s="266">
        <v>4430</v>
      </c>
      <c r="D315" s="76" t="s">
        <v>120</v>
      </c>
      <c r="E315" s="229">
        <v>1200</v>
      </c>
      <c r="F315" s="217">
        <v>1197</v>
      </c>
      <c r="G315" s="218">
        <f t="shared" si="3"/>
        <v>99.75</v>
      </c>
    </row>
    <row r="316" spans="1:7" ht="21" customHeight="1">
      <c r="A316" s="26"/>
      <c r="B316" s="26"/>
      <c r="C316" s="266">
        <v>6050</v>
      </c>
      <c r="D316" s="76" t="s">
        <v>115</v>
      </c>
      <c r="E316" s="229">
        <v>45137</v>
      </c>
      <c r="F316" s="217">
        <v>44985.22</v>
      </c>
      <c r="G316" s="218">
        <f t="shared" si="3"/>
        <v>99.6637348516738</v>
      </c>
    </row>
    <row r="317" spans="1:7" ht="15">
      <c r="A317" s="128">
        <v>851</v>
      </c>
      <c r="B317" s="4"/>
      <c r="C317" s="156"/>
      <c r="D317" s="9" t="s">
        <v>98</v>
      </c>
      <c r="E317" s="222">
        <f>SUM(E320,E318,)</f>
        <v>61950</v>
      </c>
      <c r="F317" s="222">
        <f>SUM(F320,F318,)</f>
        <v>52908.59999999999</v>
      </c>
      <c r="G317" s="223">
        <f t="shared" si="3"/>
        <v>85.4053268765133</v>
      </c>
    </row>
    <row r="318" spans="1:7" ht="15">
      <c r="A318" s="165"/>
      <c r="B318" s="175" t="s">
        <v>325</v>
      </c>
      <c r="C318" s="277"/>
      <c r="D318" s="167" t="s">
        <v>326</v>
      </c>
      <c r="E318" s="231">
        <f>SUM(E319:E319)</f>
        <v>3000</v>
      </c>
      <c r="F318" s="220">
        <f>SUM(F319:F319)</f>
        <v>3000</v>
      </c>
      <c r="G318" s="220">
        <f t="shared" si="3"/>
        <v>100</v>
      </c>
    </row>
    <row r="319" spans="1:7" ht="15">
      <c r="A319" s="38"/>
      <c r="B319" s="38"/>
      <c r="C319" s="152" t="s">
        <v>130</v>
      </c>
      <c r="D319" s="130" t="s">
        <v>127</v>
      </c>
      <c r="E319" s="221">
        <v>3000</v>
      </c>
      <c r="F319" s="217">
        <v>3000</v>
      </c>
      <c r="G319" s="218">
        <f t="shared" si="3"/>
        <v>100</v>
      </c>
    </row>
    <row r="320" spans="1:7" ht="15">
      <c r="A320" s="16"/>
      <c r="B320" s="179" t="s">
        <v>306</v>
      </c>
      <c r="C320" s="179"/>
      <c r="D320" s="172" t="s">
        <v>99</v>
      </c>
      <c r="E320" s="232">
        <f>SUM(E321:E333)</f>
        <v>58950</v>
      </c>
      <c r="F320" s="220">
        <f>SUM(F321:F333)</f>
        <v>49908.59999999999</v>
      </c>
      <c r="G320" s="220">
        <f t="shared" si="3"/>
        <v>84.6625954198473</v>
      </c>
    </row>
    <row r="321" spans="1:7" ht="15">
      <c r="A321" s="30"/>
      <c r="B321" s="30"/>
      <c r="C321" s="152" t="s">
        <v>307</v>
      </c>
      <c r="D321" s="17" t="s">
        <v>308</v>
      </c>
      <c r="E321" s="227">
        <v>500</v>
      </c>
      <c r="F321" s="217">
        <v>138</v>
      </c>
      <c r="G321" s="218">
        <f t="shared" si="3"/>
        <v>27.6</v>
      </c>
    </row>
    <row r="322" spans="1:7" ht="15">
      <c r="A322" s="30"/>
      <c r="B322" s="30"/>
      <c r="C322" s="152" t="s">
        <v>279</v>
      </c>
      <c r="D322" s="17" t="s">
        <v>240</v>
      </c>
      <c r="E322" s="227">
        <v>14575</v>
      </c>
      <c r="F322" s="217">
        <v>14413.8</v>
      </c>
      <c r="G322" s="218">
        <f t="shared" si="3"/>
        <v>98.89399656946827</v>
      </c>
    </row>
    <row r="323" spans="1:7" ht="15">
      <c r="A323" s="30"/>
      <c r="B323" s="30"/>
      <c r="C323" s="152" t="s">
        <v>283</v>
      </c>
      <c r="D323" s="17" t="s">
        <v>291</v>
      </c>
      <c r="E323" s="227">
        <v>1150</v>
      </c>
      <c r="F323" s="217">
        <v>1126.99</v>
      </c>
      <c r="G323" s="218">
        <f t="shared" si="3"/>
        <v>97.99913043478261</v>
      </c>
    </row>
    <row r="324" spans="1:7" ht="15">
      <c r="A324" s="30"/>
      <c r="B324" s="30"/>
      <c r="C324" s="152" t="s">
        <v>284</v>
      </c>
      <c r="D324" s="17" t="s">
        <v>235</v>
      </c>
      <c r="E324" s="227">
        <v>2957</v>
      </c>
      <c r="F324" s="217">
        <v>2066.28</v>
      </c>
      <c r="G324" s="218">
        <f t="shared" si="3"/>
        <v>69.87757862698682</v>
      </c>
    </row>
    <row r="325" spans="1:7" ht="15">
      <c r="A325" s="30"/>
      <c r="B325" s="30"/>
      <c r="C325" s="152" t="s">
        <v>285</v>
      </c>
      <c r="D325" s="17" t="s">
        <v>236</v>
      </c>
      <c r="E325" s="227">
        <v>804</v>
      </c>
      <c r="F325" s="217">
        <v>55.3</v>
      </c>
      <c r="G325" s="218">
        <f t="shared" si="3"/>
        <v>6.878109452736318</v>
      </c>
    </row>
    <row r="326" spans="1:7" ht="15">
      <c r="A326" s="333"/>
      <c r="B326" s="6"/>
      <c r="C326" s="150" t="s">
        <v>169</v>
      </c>
      <c r="D326" s="3" t="s">
        <v>170</v>
      </c>
      <c r="E326" s="226">
        <v>15000</v>
      </c>
      <c r="F326" s="217">
        <v>10725.16</v>
      </c>
      <c r="G326" s="218">
        <f t="shared" si="3"/>
        <v>71.50106666666667</v>
      </c>
    </row>
    <row r="327" spans="1:7" ht="15">
      <c r="A327" s="333"/>
      <c r="B327" s="6"/>
      <c r="C327" s="150">
        <v>4210</v>
      </c>
      <c r="D327" s="3" t="s">
        <v>104</v>
      </c>
      <c r="E327" s="226">
        <v>7000</v>
      </c>
      <c r="F327" s="217">
        <v>6496.84</v>
      </c>
      <c r="G327" s="218">
        <f t="shared" si="3"/>
        <v>92.81200000000001</v>
      </c>
    </row>
    <row r="328" spans="1:7" ht="15">
      <c r="A328" s="333"/>
      <c r="B328" s="6"/>
      <c r="C328" s="150">
        <v>4300</v>
      </c>
      <c r="D328" s="3" t="s">
        <v>112</v>
      </c>
      <c r="E328" s="226">
        <v>14117</v>
      </c>
      <c r="F328" s="217">
        <v>13370.23</v>
      </c>
      <c r="G328" s="218">
        <f t="shared" si="3"/>
        <v>94.71013671459941</v>
      </c>
    </row>
    <row r="329" spans="1:7" ht="15">
      <c r="A329" s="333"/>
      <c r="B329" s="6"/>
      <c r="C329" s="150" t="s">
        <v>172</v>
      </c>
      <c r="D329" s="3" t="s">
        <v>310</v>
      </c>
      <c r="E329" s="226">
        <v>200</v>
      </c>
      <c r="F329" s="217">
        <v>0</v>
      </c>
      <c r="G329" s="218">
        <f t="shared" si="3"/>
        <v>0</v>
      </c>
    </row>
    <row r="330" spans="1:7" ht="45">
      <c r="A330" s="333"/>
      <c r="B330" s="6"/>
      <c r="C330" s="150" t="s">
        <v>179</v>
      </c>
      <c r="D330" s="43" t="s">
        <v>357</v>
      </c>
      <c r="E330" s="226">
        <v>500</v>
      </c>
      <c r="F330" s="217">
        <v>0</v>
      </c>
      <c r="G330" s="218">
        <f t="shared" si="3"/>
        <v>0</v>
      </c>
    </row>
    <row r="331" spans="1:7" ht="15">
      <c r="A331" s="333"/>
      <c r="B331" s="6"/>
      <c r="C331" s="150" t="s">
        <v>288</v>
      </c>
      <c r="D331" s="3" t="s">
        <v>113</v>
      </c>
      <c r="E331" s="226">
        <v>600</v>
      </c>
      <c r="F331" s="217">
        <v>489</v>
      </c>
      <c r="G331" s="218">
        <f t="shared" si="3"/>
        <v>81.5</v>
      </c>
    </row>
    <row r="332" spans="1:7" ht="30">
      <c r="A332" s="6"/>
      <c r="B332" s="6"/>
      <c r="C332" s="150" t="s">
        <v>289</v>
      </c>
      <c r="D332" s="43" t="s">
        <v>229</v>
      </c>
      <c r="E332" s="226">
        <v>547</v>
      </c>
      <c r="F332" s="217">
        <v>547</v>
      </c>
      <c r="G332" s="218">
        <f t="shared" si="3"/>
        <v>100</v>
      </c>
    </row>
    <row r="333" spans="1:7" ht="30">
      <c r="A333" s="6"/>
      <c r="B333" s="6"/>
      <c r="C333" s="150" t="s">
        <v>268</v>
      </c>
      <c r="D333" s="43" t="s">
        <v>230</v>
      </c>
      <c r="E333" s="226">
        <v>1000</v>
      </c>
      <c r="F333" s="217">
        <v>480</v>
      </c>
      <c r="G333" s="218">
        <f t="shared" si="3"/>
        <v>48</v>
      </c>
    </row>
    <row r="334" spans="1:7" ht="15.75">
      <c r="A334" s="128" t="s">
        <v>135</v>
      </c>
      <c r="B334" s="4"/>
      <c r="C334" s="128"/>
      <c r="D334" s="68" t="s">
        <v>72</v>
      </c>
      <c r="E334" s="222">
        <f>SUM(E432,E425,E391,E389,E387,E384,E382,E369,E335,)</f>
        <v>3079938.19</v>
      </c>
      <c r="F334" s="222">
        <f>SUM(F432,F425,F391,F389,F387,F384,F382,F369,F335,)</f>
        <v>3063626.32</v>
      </c>
      <c r="G334" s="223">
        <f aca="true" t="shared" si="4" ref="G334:G401">F334/E334*100</f>
        <v>99.47038320272264</v>
      </c>
    </row>
    <row r="335" spans="1:7" ht="15">
      <c r="A335" s="187"/>
      <c r="B335" s="182">
        <v>85203</v>
      </c>
      <c r="C335" s="278"/>
      <c r="D335" s="188" t="s">
        <v>309</v>
      </c>
      <c r="E335" s="243">
        <f>SUM(E336:E368)</f>
        <v>416916</v>
      </c>
      <c r="F335" s="243">
        <f>SUM(F336:F368)</f>
        <v>406991.2900000001</v>
      </c>
      <c r="G335" s="220">
        <f t="shared" si="4"/>
        <v>97.61949409473374</v>
      </c>
    </row>
    <row r="336" spans="1:7" ht="15">
      <c r="A336" s="35"/>
      <c r="B336" s="49"/>
      <c r="C336" s="202">
        <v>4010</v>
      </c>
      <c r="D336" s="49" t="s">
        <v>240</v>
      </c>
      <c r="E336" s="244">
        <v>191417.68</v>
      </c>
      <c r="F336" s="217">
        <v>191417.68</v>
      </c>
      <c r="G336" s="218">
        <f t="shared" si="4"/>
        <v>100</v>
      </c>
    </row>
    <row r="337" spans="1:7" ht="15">
      <c r="A337" s="35"/>
      <c r="B337" s="49"/>
      <c r="C337" s="202">
        <v>4017</v>
      </c>
      <c r="D337" s="49" t="s">
        <v>240</v>
      </c>
      <c r="E337" s="244">
        <v>3464.6</v>
      </c>
      <c r="F337" s="217">
        <v>3464.6</v>
      </c>
      <c r="G337" s="218">
        <f t="shared" si="4"/>
        <v>100</v>
      </c>
    </row>
    <row r="338" spans="1:7" ht="15">
      <c r="A338" s="35"/>
      <c r="B338" s="49"/>
      <c r="C338" s="202">
        <v>4019</v>
      </c>
      <c r="D338" s="49" t="s">
        <v>240</v>
      </c>
      <c r="E338" s="244">
        <v>611.4</v>
      </c>
      <c r="F338" s="217">
        <v>611.4</v>
      </c>
      <c r="G338" s="218">
        <f t="shared" si="4"/>
        <v>100</v>
      </c>
    </row>
    <row r="339" spans="1:7" ht="18" customHeight="1">
      <c r="A339" s="35"/>
      <c r="B339" s="49"/>
      <c r="C339" s="202">
        <v>4040</v>
      </c>
      <c r="D339" s="49" t="s">
        <v>291</v>
      </c>
      <c r="E339" s="244">
        <v>15282.32</v>
      </c>
      <c r="F339" s="217">
        <v>15282.32</v>
      </c>
      <c r="G339" s="218">
        <f t="shared" si="4"/>
        <v>100</v>
      </c>
    </row>
    <row r="340" spans="1:7" ht="18" customHeight="1">
      <c r="A340" s="35"/>
      <c r="B340" s="49"/>
      <c r="C340" s="202">
        <v>4110</v>
      </c>
      <c r="D340" s="49" t="s">
        <v>235</v>
      </c>
      <c r="E340" s="244">
        <v>32515.1</v>
      </c>
      <c r="F340" s="217">
        <v>32515.1</v>
      </c>
      <c r="G340" s="218">
        <f t="shared" si="4"/>
        <v>100</v>
      </c>
    </row>
    <row r="341" spans="1:7" ht="18" customHeight="1">
      <c r="A341" s="35"/>
      <c r="B341" s="49"/>
      <c r="C341" s="202">
        <v>4117</v>
      </c>
      <c r="D341" s="49" t="s">
        <v>235</v>
      </c>
      <c r="E341" s="244">
        <v>3885.86</v>
      </c>
      <c r="F341" s="217">
        <v>3885.26</v>
      </c>
      <c r="G341" s="218">
        <f t="shared" si="4"/>
        <v>99.98455940255182</v>
      </c>
    </row>
    <row r="342" spans="1:7" ht="18" customHeight="1">
      <c r="A342" s="35"/>
      <c r="B342" s="49"/>
      <c r="C342" s="202">
        <v>4119</v>
      </c>
      <c r="D342" s="49" t="s">
        <v>235</v>
      </c>
      <c r="E342" s="244">
        <v>685.74</v>
      </c>
      <c r="F342" s="217">
        <v>685.64</v>
      </c>
      <c r="G342" s="218">
        <f t="shared" si="4"/>
        <v>99.98541721352116</v>
      </c>
    </row>
    <row r="343" spans="1:7" ht="18" customHeight="1">
      <c r="A343" s="35"/>
      <c r="B343" s="49"/>
      <c r="C343" s="202">
        <v>4120</v>
      </c>
      <c r="D343" s="49" t="s">
        <v>236</v>
      </c>
      <c r="E343" s="244">
        <v>5055.3</v>
      </c>
      <c r="F343" s="217">
        <v>5055.3</v>
      </c>
      <c r="G343" s="218">
        <f t="shared" si="4"/>
        <v>100</v>
      </c>
    </row>
    <row r="344" spans="1:7" ht="18" customHeight="1">
      <c r="A344" s="35"/>
      <c r="B344" s="49"/>
      <c r="C344" s="202">
        <v>4127</v>
      </c>
      <c r="D344" s="49" t="s">
        <v>236</v>
      </c>
      <c r="E344" s="244">
        <v>623.9</v>
      </c>
      <c r="F344" s="217">
        <v>622.71</v>
      </c>
      <c r="G344" s="218">
        <f t="shared" si="4"/>
        <v>99.80926430517712</v>
      </c>
    </row>
    <row r="345" spans="1:7" ht="18" customHeight="1">
      <c r="A345" s="35"/>
      <c r="B345" s="49"/>
      <c r="C345" s="202">
        <v>4129</v>
      </c>
      <c r="D345" s="49" t="s">
        <v>236</v>
      </c>
      <c r="E345" s="244">
        <v>110.1</v>
      </c>
      <c r="F345" s="217">
        <v>109.89</v>
      </c>
      <c r="G345" s="218">
        <f t="shared" si="4"/>
        <v>99.80926430517711</v>
      </c>
    </row>
    <row r="346" spans="1:7" ht="18" customHeight="1">
      <c r="A346" s="35"/>
      <c r="B346" s="49"/>
      <c r="C346" s="202">
        <v>4170</v>
      </c>
      <c r="D346" s="49" t="s">
        <v>170</v>
      </c>
      <c r="E346" s="244">
        <v>4500</v>
      </c>
      <c r="F346" s="217">
        <v>4500</v>
      </c>
      <c r="G346" s="218">
        <f t="shared" si="4"/>
        <v>100</v>
      </c>
    </row>
    <row r="347" spans="1:7" ht="18" customHeight="1">
      <c r="A347" s="35"/>
      <c r="B347" s="49"/>
      <c r="C347" s="202">
        <v>4177</v>
      </c>
      <c r="D347" s="49" t="s">
        <v>170</v>
      </c>
      <c r="E347" s="244">
        <v>51185.54</v>
      </c>
      <c r="F347" s="217">
        <v>42753.66</v>
      </c>
      <c r="G347" s="218">
        <f t="shared" si="4"/>
        <v>83.526831992004</v>
      </c>
    </row>
    <row r="348" spans="1:7" ht="18" customHeight="1">
      <c r="A348" s="35"/>
      <c r="B348" s="49"/>
      <c r="C348" s="202">
        <v>4179</v>
      </c>
      <c r="D348" s="49" t="s">
        <v>170</v>
      </c>
      <c r="E348" s="244">
        <v>9032.73</v>
      </c>
      <c r="F348" s="217">
        <v>7544.74</v>
      </c>
      <c r="G348" s="218">
        <f t="shared" si="4"/>
        <v>83.52668573067056</v>
      </c>
    </row>
    <row r="349" spans="1:7" ht="18" customHeight="1">
      <c r="A349" s="35"/>
      <c r="B349" s="49"/>
      <c r="C349" s="202">
        <v>4210</v>
      </c>
      <c r="D349" s="49" t="s">
        <v>132</v>
      </c>
      <c r="E349" s="244">
        <v>24537.51</v>
      </c>
      <c r="F349" s="217">
        <v>24537.51</v>
      </c>
      <c r="G349" s="218">
        <f t="shared" si="4"/>
        <v>100</v>
      </c>
    </row>
    <row r="350" spans="1:7" ht="18" customHeight="1">
      <c r="A350" s="35"/>
      <c r="B350" s="49"/>
      <c r="C350" s="202">
        <v>4217</v>
      </c>
      <c r="D350" s="49" t="s">
        <v>132</v>
      </c>
      <c r="E350" s="244">
        <v>15975</v>
      </c>
      <c r="F350" s="217">
        <v>15975</v>
      </c>
      <c r="G350" s="218">
        <f t="shared" si="4"/>
        <v>100</v>
      </c>
    </row>
    <row r="351" spans="1:7" ht="18" customHeight="1">
      <c r="A351" s="35"/>
      <c r="B351" s="49"/>
      <c r="C351" s="202">
        <v>4219</v>
      </c>
      <c r="D351" s="49" t="s">
        <v>132</v>
      </c>
      <c r="E351" s="244">
        <v>2819.13</v>
      </c>
      <c r="F351" s="217">
        <v>2819.13</v>
      </c>
      <c r="G351" s="218">
        <f t="shared" si="4"/>
        <v>100</v>
      </c>
    </row>
    <row r="352" spans="1:7" ht="18" customHeight="1">
      <c r="A352" s="35"/>
      <c r="B352" s="49"/>
      <c r="C352" s="202">
        <v>4220</v>
      </c>
      <c r="D352" s="49" t="s">
        <v>242</v>
      </c>
      <c r="E352" s="244">
        <v>3231.36</v>
      </c>
      <c r="F352" s="217">
        <v>3231.36</v>
      </c>
      <c r="G352" s="218">
        <f t="shared" si="4"/>
        <v>100</v>
      </c>
    </row>
    <row r="353" spans="1:7" ht="31.5" customHeight="1">
      <c r="A353" s="35"/>
      <c r="B353" s="49"/>
      <c r="C353" s="202">
        <v>4230</v>
      </c>
      <c r="D353" s="88" t="s">
        <v>327</v>
      </c>
      <c r="E353" s="244">
        <v>200</v>
      </c>
      <c r="F353" s="217">
        <v>200</v>
      </c>
      <c r="G353" s="218">
        <f t="shared" si="4"/>
        <v>100</v>
      </c>
    </row>
    <row r="354" spans="1:7" ht="15">
      <c r="A354" s="35"/>
      <c r="B354" s="49"/>
      <c r="C354" s="202">
        <v>4260</v>
      </c>
      <c r="D354" s="49" t="s">
        <v>111</v>
      </c>
      <c r="E354" s="244">
        <v>14125.9</v>
      </c>
      <c r="F354" s="217">
        <v>14125.9</v>
      </c>
      <c r="G354" s="218">
        <f t="shared" si="4"/>
        <v>100</v>
      </c>
    </row>
    <row r="355" spans="1:7" ht="15">
      <c r="A355" s="35"/>
      <c r="B355" s="49"/>
      <c r="C355" s="202">
        <v>4300</v>
      </c>
      <c r="D355" s="49" t="s">
        <v>127</v>
      </c>
      <c r="E355" s="244">
        <v>5647.97</v>
      </c>
      <c r="F355" s="217">
        <v>5647.97</v>
      </c>
      <c r="G355" s="218">
        <f t="shared" si="4"/>
        <v>100</v>
      </c>
    </row>
    <row r="356" spans="1:7" ht="15">
      <c r="A356" s="35"/>
      <c r="B356" s="49"/>
      <c r="C356" s="202">
        <v>4307</v>
      </c>
      <c r="D356" s="49" t="s">
        <v>127</v>
      </c>
      <c r="E356" s="244">
        <v>5304</v>
      </c>
      <c r="F356" s="217">
        <v>5303.86</v>
      </c>
      <c r="G356" s="218">
        <f t="shared" si="4"/>
        <v>99.9973604826546</v>
      </c>
    </row>
    <row r="357" spans="1:7" ht="15">
      <c r="A357" s="35"/>
      <c r="B357" s="49"/>
      <c r="C357" s="202">
        <v>4309</v>
      </c>
      <c r="D357" s="49" t="s">
        <v>127</v>
      </c>
      <c r="E357" s="244">
        <v>936</v>
      </c>
      <c r="F357" s="217">
        <v>935.98</v>
      </c>
      <c r="G357" s="218">
        <f t="shared" si="4"/>
        <v>99.99786324786325</v>
      </c>
    </row>
    <row r="358" spans="1:7" ht="15">
      <c r="A358" s="35"/>
      <c r="B358" s="49"/>
      <c r="C358" s="202">
        <v>4350</v>
      </c>
      <c r="D358" s="49" t="s">
        <v>310</v>
      </c>
      <c r="E358" s="244">
        <v>526.33</v>
      </c>
      <c r="F358" s="217">
        <v>526.33</v>
      </c>
      <c r="G358" s="218">
        <f t="shared" si="4"/>
        <v>100</v>
      </c>
    </row>
    <row r="359" spans="1:7" ht="15">
      <c r="A359" s="35"/>
      <c r="B359" s="49"/>
      <c r="C359" s="202">
        <v>4357</v>
      </c>
      <c r="D359" s="49" t="s">
        <v>310</v>
      </c>
      <c r="E359" s="244">
        <v>588.87</v>
      </c>
      <c r="F359" s="217">
        <v>586.68</v>
      </c>
      <c r="G359" s="218">
        <f t="shared" si="4"/>
        <v>99.62810127872025</v>
      </c>
    </row>
    <row r="360" spans="1:7" ht="15">
      <c r="A360" s="35"/>
      <c r="B360" s="49"/>
      <c r="C360" s="202">
        <v>4359</v>
      </c>
      <c r="D360" s="49" t="s">
        <v>183</v>
      </c>
      <c r="E360" s="244">
        <v>103.92</v>
      </c>
      <c r="F360" s="217">
        <v>103.53</v>
      </c>
      <c r="G360" s="218">
        <f t="shared" si="4"/>
        <v>99.62471131639722</v>
      </c>
    </row>
    <row r="361" spans="1:7" ht="45">
      <c r="A361" s="35"/>
      <c r="B361" s="49"/>
      <c r="C361" s="202">
        <v>4370</v>
      </c>
      <c r="D361" s="88" t="s">
        <v>360</v>
      </c>
      <c r="E361" s="244">
        <v>697.53</v>
      </c>
      <c r="F361" s="217">
        <v>697.53</v>
      </c>
      <c r="G361" s="218">
        <f t="shared" si="4"/>
        <v>100</v>
      </c>
    </row>
    <row r="362" spans="1:7" ht="45">
      <c r="A362" s="35"/>
      <c r="B362" s="49"/>
      <c r="C362" s="202">
        <v>4377</v>
      </c>
      <c r="D362" s="88" t="s">
        <v>360</v>
      </c>
      <c r="E362" s="244">
        <v>635.13</v>
      </c>
      <c r="F362" s="217">
        <v>635.13</v>
      </c>
      <c r="G362" s="218">
        <f t="shared" si="4"/>
        <v>100</v>
      </c>
    </row>
    <row r="363" spans="1:7" ht="45">
      <c r="A363" s="35"/>
      <c r="B363" s="49"/>
      <c r="C363" s="202">
        <v>4379</v>
      </c>
      <c r="D363" s="88" t="s">
        <v>360</v>
      </c>
      <c r="E363" s="244">
        <v>112.08</v>
      </c>
      <c r="F363" s="217">
        <v>112.08</v>
      </c>
      <c r="G363" s="218">
        <f t="shared" si="4"/>
        <v>100</v>
      </c>
    </row>
    <row r="364" spans="1:7" ht="15">
      <c r="A364" s="35"/>
      <c r="B364" s="49"/>
      <c r="C364" s="202">
        <v>4410</v>
      </c>
      <c r="D364" s="49" t="s">
        <v>113</v>
      </c>
      <c r="E364" s="244">
        <v>485</v>
      </c>
      <c r="F364" s="217">
        <v>485</v>
      </c>
      <c r="G364" s="218">
        <f t="shared" si="4"/>
        <v>100</v>
      </c>
    </row>
    <row r="365" spans="1:7" ht="15">
      <c r="A365" s="35"/>
      <c r="B365" s="49"/>
      <c r="C365" s="202">
        <v>4430</v>
      </c>
      <c r="D365" s="49" t="s">
        <v>120</v>
      </c>
      <c r="E365" s="244">
        <v>3916</v>
      </c>
      <c r="F365" s="217">
        <v>3916</v>
      </c>
      <c r="G365" s="218">
        <f t="shared" si="4"/>
        <v>100</v>
      </c>
    </row>
    <row r="366" spans="1:7" ht="30">
      <c r="A366" s="35"/>
      <c r="B366" s="49"/>
      <c r="C366" s="202">
        <v>4440</v>
      </c>
      <c r="D366" s="88" t="s">
        <v>229</v>
      </c>
      <c r="E366" s="244">
        <v>8204</v>
      </c>
      <c r="F366" s="217">
        <v>8204</v>
      </c>
      <c r="G366" s="218">
        <f t="shared" si="4"/>
        <v>100</v>
      </c>
    </row>
    <row r="367" spans="1:7" ht="15">
      <c r="A367" s="35"/>
      <c r="B367" s="49"/>
      <c r="C367" s="202">
        <v>6057</v>
      </c>
      <c r="D367" s="88" t="s">
        <v>115</v>
      </c>
      <c r="E367" s="244">
        <v>8925</v>
      </c>
      <c r="F367" s="217">
        <v>8925</v>
      </c>
      <c r="G367" s="218">
        <f t="shared" si="4"/>
        <v>100</v>
      </c>
    </row>
    <row r="368" spans="1:7" ht="15">
      <c r="A368" s="35"/>
      <c r="B368" s="49"/>
      <c r="C368" s="202">
        <v>6059</v>
      </c>
      <c r="D368" s="49" t="s">
        <v>115</v>
      </c>
      <c r="E368" s="244">
        <v>1575</v>
      </c>
      <c r="F368" s="217">
        <v>1575</v>
      </c>
      <c r="G368" s="218">
        <f t="shared" si="4"/>
        <v>100</v>
      </c>
    </row>
    <row r="369" spans="1:7" ht="60">
      <c r="A369" s="181"/>
      <c r="B369" s="182">
        <v>85212</v>
      </c>
      <c r="C369" s="278"/>
      <c r="D369" s="186" t="s">
        <v>355</v>
      </c>
      <c r="E369" s="243">
        <f>SUM(E370:E381)</f>
        <v>2000168</v>
      </c>
      <c r="F369" s="243">
        <f>SUM(F370:F381)</f>
        <v>1996742.8499999999</v>
      </c>
      <c r="G369" s="220">
        <f t="shared" si="4"/>
        <v>99.8287568844217</v>
      </c>
    </row>
    <row r="370" spans="1:7" ht="75">
      <c r="A370" s="325"/>
      <c r="B370" s="202"/>
      <c r="C370" s="202">
        <v>2910</v>
      </c>
      <c r="D370" s="326" t="s">
        <v>390</v>
      </c>
      <c r="E370" s="244">
        <v>6500</v>
      </c>
      <c r="F370" s="218">
        <v>6354</v>
      </c>
      <c r="G370" s="218">
        <f t="shared" si="4"/>
        <v>97.75384615384615</v>
      </c>
    </row>
    <row r="371" spans="1:7" ht="15">
      <c r="A371" s="35"/>
      <c r="B371" s="49"/>
      <c r="C371" s="202">
        <v>3110</v>
      </c>
      <c r="D371" s="49" t="s">
        <v>173</v>
      </c>
      <c r="E371" s="244">
        <v>1919496</v>
      </c>
      <c r="F371" s="217">
        <v>1917838.69</v>
      </c>
      <c r="G371" s="218">
        <f t="shared" si="4"/>
        <v>99.91365910634875</v>
      </c>
    </row>
    <row r="372" spans="1:7" ht="15">
      <c r="A372" s="35"/>
      <c r="B372" s="49"/>
      <c r="C372" s="202">
        <v>4010</v>
      </c>
      <c r="D372" s="49" t="s">
        <v>107</v>
      </c>
      <c r="E372" s="244">
        <v>39840</v>
      </c>
      <c r="F372" s="217">
        <v>39778.4</v>
      </c>
      <c r="G372" s="218">
        <f t="shared" si="4"/>
        <v>99.84538152610443</v>
      </c>
    </row>
    <row r="373" spans="1:7" ht="15">
      <c r="A373" s="35"/>
      <c r="B373" s="35"/>
      <c r="C373" s="265">
        <v>4040</v>
      </c>
      <c r="D373" s="49" t="s">
        <v>108</v>
      </c>
      <c r="E373" s="244">
        <v>3000</v>
      </c>
      <c r="F373" s="217">
        <v>2643.03</v>
      </c>
      <c r="G373" s="218">
        <f t="shared" si="4"/>
        <v>88.10100000000001</v>
      </c>
    </row>
    <row r="374" spans="1:7" ht="15">
      <c r="A374" s="35"/>
      <c r="B374" s="49"/>
      <c r="C374" s="202">
        <v>4110</v>
      </c>
      <c r="D374" s="49" t="s">
        <v>109</v>
      </c>
      <c r="E374" s="244">
        <v>21053</v>
      </c>
      <c r="F374" s="217">
        <v>21052.25</v>
      </c>
      <c r="G374" s="218">
        <f t="shared" si="4"/>
        <v>99.99643756234265</v>
      </c>
    </row>
    <row r="375" spans="1:7" ht="15">
      <c r="A375" s="35"/>
      <c r="B375" s="49"/>
      <c r="C375" s="202">
        <v>4120</v>
      </c>
      <c r="D375" s="49" t="s">
        <v>168</v>
      </c>
      <c r="E375" s="244">
        <v>1123</v>
      </c>
      <c r="F375" s="217">
        <v>1039.1</v>
      </c>
      <c r="G375" s="218">
        <f t="shared" si="4"/>
        <v>92.52894033837933</v>
      </c>
    </row>
    <row r="376" spans="1:7" ht="15">
      <c r="A376" s="35"/>
      <c r="B376" s="35"/>
      <c r="C376" s="253">
        <v>4210</v>
      </c>
      <c r="D376" s="31" t="s">
        <v>104</v>
      </c>
      <c r="E376" s="244">
        <v>3462</v>
      </c>
      <c r="F376" s="217">
        <v>3461.48</v>
      </c>
      <c r="G376" s="218">
        <f t="shared" si="4"/>
        <v>99.98497978047371</v>
      </c>
    </row>
    <row r="377" spans="1:7" ht="15">
      <c r="A377" s="35"/>
      <c r="B377" s="35"/>
      <c r="C377" s="253">
        <v>4300</v>
      </c>
      <c r="D377" s="31" t="s">
        <v>127</v>
      </c>
      <c r="E377" s="244">
        <v>2600</v>
      </c>
      <c r="F377" s="217">
        <v>2600</v>
      </c>
      <c r="G377" s="218">
        <f t="shared" si="4"/>
        <v>100</v>
      </c>
    </row>
    <row r="378" spans="1:7" ht="15">
      <c r="A378" s="35"/>
      <c r="B378" s="35"/>
      <c r="C378" s="279">
        <v>4410</v>
      </c>
      <c r="D378" s="49" t="s">
        <v>228</v>
      </c>
      <c r="E378" s="244">
        <v>300</v>
      </c>
      <c r="F378" s="217">
        <v>161.2</v>
      </c>
      <c r="G378" s="218">
        <f t="shared" si="4"/>
        <v>53.733333333333334</v>
      </c>
    </row>
    <row r="379" spans="1:7" ht="30">
      <c r="A379" s="35"/>
      <c r="B379" s="35"/>
      <c r="C379" s="265">
        <v>4440</v>
      </c>
      <c r="D379" s="49" t="s">
        <v>229</v>
      </c>
      <c r="E379" s="244">
        <v>1094</v>
      </c>
      <c r="F379" s="217">
        <v>1094</v>
      </c>
      <c r="G379" s="218">
        <f t="shared" si="4"/>
        <v>100</v>
      </c>
    </row>
    <row r="380" spans="1:7" ht="15">
      <c r="A380" s="35"/>
      <c r="B380" s="49"/>
      <c r="C380" s="280">
        <v>4580</v>
      </c>
      <c r="D380" s="49" t="s">
        <v>68</v>
      </c>
      <c r="E380" s="244">
        <v>1000</v>
      </c>
      <c r="F380" s="217">
        <v>25</v>
      </c>
      <c r="G380" s="218">
        <f t="shared" si="4"/>
        <v>2.5</v>
      </c>
    </row>
    <row r="381" spans="1:7" ht="30">
      <c r="A381" s="35"/>
      <c r="B381" s="49"/>
      <c r="C381" s="280">
        <v>4700</v>
      </c>
      <c r="D381" s="49" t="s">
        <v>336</v>
      </c>
      <c r="E381" s="244">
        <v>700</v>
      </c>
      <c r="F381" s="217">
        <v>695.7</v>
      </c>
      <c r="G381" s="218">
        <f t="shared" si="4"/>
        <v>99.38571428571429</v>
      </c>
    </row>
    <row r="382" spans="1:7" ht="90">
      <c r="A382" s="69"/>
      <c r="B382" s="182">
        <v>85213</v>
      </c>
      <c r="C382" s="278"/>
      <c r="D382" s="184" t="s">
        <v>356</v>
      </c>
      <c r="E382" s="243">
        <f>E383</f>
        <v>9813.45</v>
      </c>
      <c r="F382" s="220">
        <f>SUM(F383)</f>
        <v>9723.66</v>
      </c>
      <c r="G382" s="220">
        <f t="shared" si="4"/>
        <v>99.08503125812022</v>
      </c>
    </row>
    <row r="383" spans="1:7" ht="15">
      <c r="A383" s="35"/>
      <c r="B383" s="49"/>
      <c r="C383" s="280">
        <v>3110</v>
      </c>
      <c r="D383" s="49" t="s">
        <v>173</v>
      </c>
      <c r="E383" s="245">
        <v>9813.45</v>
      </c>
      <c r="F383" s="217">
        <v>9723.66</v>
      </c>
      <c r="G383" s="218">
        <f t="shared" si="4"/>
        <v>99.08503125812022</v>
      </c>
    </row>
    <row r="384" spans="1:7" ht="30">
      <c r="A384" s="181"/>
      <c r="B384" s="182">
        <v>85214</v>
      </c>
      <c r="C384" s="278"/>
      <c r="D384" s="184" t="s">
        <v>167</v>
      </c>
      <c r="E384" s="243">
        <f>SUM(E385,E386,)</f>
        <v>158686.18</v>
      </c>
      <c r="F384" s="220">
        <f>SUM(F385,F386,)</f>
        <v>158638.25</v>
      </c>
      <c r="G384" s="220">
        <f t="shared" si="4"/>
        <v>99.96979573142413</v>
      </c>
    </row>
    <row r="385" spans="1:7" ht="15">
      <c r="A385" s="127"/>
      <c r="B385" s="127"/>
      <c r="C385" s="264">
        <v>3110</v>
      </c>
      <c r="D385" s="49" t="s">
        <v>173</v>
      </c>
      <c r="E385" s="216">
        <v>51862.4</v>
      </c>
      <c r="F385" s="217">
        <v>51814.47</v>
      </c>
      <c r="G385" s="218">
        <f t="shared" si="4"/>
        <v>99.90758237181466</v>
      </c>
    </row>
    <row r="386" spans="2:7" ht="48.75" customHeight="1">
      <c r="B386" s="49"/>
      <c r="C386" s="280">
        <v>4330</v>
      </c>
      <c r="D386" s="52" t="s">
        <v>311</v>
      </c>
      <c r="E386" s="245">
        <v>106823.78</v>
      </c>
      <c r="F386" s="217">
        <v>106823.78</v>
      </c>
      <c r="G386" s="218">
        <f t="shared" si="4"/>
        <v>100</v>
      </c>
    </row>
    <row r="387" spans="1:7" ht="15">
      <c r="A387" s="185"/>
      <c r="B387" s="182">
        <v>85215</v>
      </c>
      <c r="C387" s="278"/>
      <c r="D387" s="184" t="s">
        <v>100</v>
      </c>
      <c r="E387" s="243">
        <f>SUM(E388)</f>
        <v>5198.4</v>
      </c>
      <c r="F387" s="220">
        <f>SUM(F388)</f>
        <v>5198.4</v>
      </c>
      <c r="G387" s="220">
        <f t="shared" si="4"/>
        <v>100</v>
      </c>
    </row>
    <row r="388" spans="1:7" ht="15">
      <c r="A388" s="35"/>
      <c r="B388" s="49"/>
      <c r="C388" s="202">
        <v>3110</v>
      </c>
      <c r="D388" s="49" t="s">
        <v>173</v>
      </c>
      <c r="E388" s="245">
        <v>5198.4</v>
      </c>
      <c r="F388" s="217">
        <v>5198.4</v>
      </c>
      <c r="G388" s="218">
        <f t="shared" si="4"/>
        <v>100</v>
      </c>
    </row>
    <row r="389" spans="1:7" ht="15">
      <c r="A389" s="181"/>
      <c r="B389" s="182">
        <v>85216</v>
      </c>
      <c r="C389" s="182"/>
      <c r="D389" s="184" t="s">
        <v>363</v>
      </c>
      <c r="E389" s="243">
        <f>SUM(E390)</f>
        <v>60934.09</v>
      </c>
      <c r="F389" s="243">
        <f>SUM(F390)</f>
        <v>60934.09</v>
      </c>
      <c r="G389" s="255">
        <f t="shared" si="4"/>
        <v>100</v>
      </c>
    </row>
    <row r="390" spans="1:7" ht="15">
      <c r="A390" s="35"/>
      <c r="B390" s="49"/>
      <c r="C390" s="202">
        <v>3110</v>
      </c>
      <c r="D390" s="49" t="s">
        <v>173</v>
      </c>
      <c r="E390" s="245">
        <v>60934.09</v>
      </c>
      <c r="F390" s="217">
        <v>60934.09</v>
      </c>
      <c r="G390" s="218">
        <f t="shared" si="4"/>
        <v>100</v>
      </c>
    </row>
    <row r="391" spans="1:7" ht="15">
      <c r="A391" s="181"/>
      <c r="B391" s="182">
        <v>85219</v>
      </c>
      <c r="C391" s="278"/>
      <c r="D391" s="184" t="s">
        <v>73</v>
      </c>
      <c r="E391" s="243">
        <f>SUM(E393:E395,E396:E398,E399:E401,E402:E423,E424:E424,E392,)</f>
        <v>317052.17000000004</v>
      </c>
      <c r="F391" s="220">
        <f>SUM(F392,F393:F395,F396:F398,F399:F401,F402:F423,F424:F424,)</f>
        <v>314327.88000000006</v>
      </c>
      <c r="G391" s="220">
        <f t="shared" si="4"/>
        <v>99.1407439349808</v>
      </c>
    </row>
    <row r="392" spans="1:7" ht="15">
      <c r="A392" s="35"/>
      <c r="B392" s="35"/>
      <c r="C392" s="265">
        <v>4010</v>
      </c>
      <c r="D392" s="49" t="s">
        <v>107</v>
      </c>
      <c r="E392" s="245">
        <v>136655</v>
      </c>
      <c r="F392" s="217">
        <v>136655</v>
      </c>
      <c r="G392" s="218">
        <f t="shared" si="4"/>
        <v>100</v>
      </c>
    </row>
    <row r="393" spans="1:7" ht="15">
      <c r="A393" s="35"/>
      <c r="B393" s="35"/>
      <c r="C393" s="265">
        <v>4017</v>
      </c>
      <c r="D393" s="49" t="s">
        <v>240</v>
      </c>
      <c r="E393" s="245">
        <v>46125.08</v>
      </c>
      <c r="F393" s="217">
        <v>46123.37</v>
      </c>
      <c r="G393" s="218">
        <f>F393/E393*100</f>
        <v>99.99629268935686</v>
      </c>
    </row>
    <row r="394" spans="1:7" ht="15">
      <c r="A394" s="35"/>
      <c r="B394" s="35"/>
      <c r="C394" s="265">
        <v>4019</v>
      </c>
      <c r="D394" s="49" t="s">
        <v>240</v>
      </c>
      <c r="E394" s="245">
        <v>2441.92</v>
      </c>
      <c r="F394" s="217">
        <v>2441.83</v>
      </c>
      <c r="G394" s="218">
        <f>F394/E394*100</f>
        <v>99.99631437557332</v>
      </c>
    </row>
    <row r="395" spans="1:7" ht="15">
      <c r="A395" s="35"/>
      <c r="B395" s="35"/>
      <c r="C395" s="265">
        <v>4040</v>
      </c>
      <c r="D395" s="49" t="s">
        <v>108</v>
      </c>
      <c r="E395" s="245">
        <v>9100</v>
      </c>
      <c r="F395" s="217">
        <v>9099.5</v>
      </c>
      <c r="G395" s="218">
        <f t="shared" si="4"/>
        <v>99.99450549450549</v>
      </c>
    </row>
    <row r="396" spans="1:7" ht="15">
      <c r="A396" s="35"/>
      <c r="B396" s="35"/>
      <c r="C396" s="265">
        <v>4047</v>
      </c>
      <c r="D396" s="49" t="s">
        <v>291</v>
      </c>
      <c r="E396" s="245">
        <v>2468.19</v>
      </c>
      <c r="F396" s="217">
        <v>2468.19</v>
      </c>
      <c r="G396" s="218">
        <f t="shared" si="4"/>
        <v>100</v>
      </c>
    </row>
    <row r="397" spans="1:7" ht="15">
      <c r="A397" s="35"/>
      <c r="B397" s="35"/>
      <c r="C397" s="265">
        <v>4049</v>
      </c>
      <c r="D397" s="49" t="s">
        <v>291</v>
      </c>
      <c r="E397" s="245">
        <v>130.67</v>
      </c>
      <c r="F397" s="217">
        <v>130.67</v>
      </c>
      <c r="G397" s="218">
        <f t="shared" si="4"/>
        <v>100</v>
      </c>
    </row>
    <row r="398" spans="1:7" ht="15">
      <c r="A398" s="35"/>
      <c r="B398" s="35"/>
      <c r="C398" s="265">
        <v>4110</v>
      </c>
      <c r="D398" s="49" t="s">
        <v>109</v>
      </c>
      <c r="E398" s="245">
        <v>22285.88</v>
      </c>
      <c r="F398" s="217">
        <v>22285.88</v>
      </c>
      <c r="G398" s="218">
        <f t="shared" si="4"/>
        <v>100</v>
      </c>
    </row>
    <row r="399" spans="1:7" ht="15">
      <c r="A399" s="35"/>
      <c r="B399" s="31"/>
      <c r="C399" s="263">
        <v>4117</v>
      </c>
      <c r="D399" s="31" t="s">
        <v>235</v>
      </c>
      <c r="E399" s="216">
        <v>7430.05</v>
      </c>
      <c r="F399" s="217">
        <v>7429.73</v>
      </c>
      <c r="G399" s="218">
        <f t="shared" si="4"/>
        <v>99.99569316491814</v>
      </c>
    </row>
    <row r="400" spans="1:7" ht="15">
      <c r="A400" s="35"/>
      <c r="B400" s="35"/>
      <c r="C400" s="265">
        <v>4119</v>
      </c>
      <c r="D400" s="35" t="s">
        <v>235</v>
      </c>
      <c r="E400" s="246">
        <v>393.36</v>
      </c>
      <c r="F400" s="217">
        <v>393.34</v>
      </c>
      <c r="G400" s="218">
        <f t="shared" si="4"/>
        <v>99.99491559894244</v>
      </c>
    </row>
    <row r="401" spans="1:7" ht="15">
      <c r="A401" s="35"/>
      <c r="B401" s="35"/>
      <c r="C401" s="265">
        <v>4120</v>
      </c>
      <c r="D401" s="35" t="s">
        <v>110</v>
      </c>
      <c r="E401" s="246">
        <v>3570.9</v>
      </c>
      <c r="F401" s="217">
        <v>3570.9</v>
      </c>
      <c r="G401" s="218">
        <f t="shared" si="4"/>
        <v>100</v>
      </c>
    </row>
    <row r="402" spans="1:7" ht="15">
      <c r="A402" s="35"/>
      <c r="B402" s="31"/>
      <c r="C402" s="263">
        <v>4127</v>
      </c>
      <c r="D402" s="31" t="s">
        <v>236</v>
      </c>
      <c r="E402" s="246">
        <v>1190.77</v>
      </c>
      <c r="F402" s="217">
        <v>1190.77</v>
      </c>
      <c r="G402" s="218">
        <f aca="true" t="shared" si="5" ref="G402:G488">F402/E402*100</f>
        <v>100</v>
      </c>
    </row>
    <row r="403" spans="1:7" ht="15">
      <c r="A403" s="35"/>
      <c r="B403" s="31"/>
      <c r="C403" s="263">
        <v>4129</v>
      </c>
      <c r="D403" s="31" t="s">
        <v>236</v>
      </c>
      <c r="E403" s="246">
        <v>63.03</v>
      </c>
      <c r="F403" s="217">
        <v>63.03</v>
      </c>
      <c r="G403" s="218">
        <f t="shared" si="5"/>
        <v>100</v>
      </c>
    </row>
    <row r="404" spans="1:7" ht="15">
      <c r="A404" s="35"/>
      <c r="B404" s="31"/>
      <c r="C404" s="263">
        <v>4170</v>
      </c>
      <c r="D404" s="31" t="s">
        <v>170</v>
      </c>
      <c r="E404" s="246">
        <v>1250</v>
      </c>
      <c r="F404" s="217">
        <v>1250</v>
      </c>
      <c r="G404" s="218">
        <f t="shared" si="5"/>
        <v>100</v>
      </c>
    </row>
    <row r="405" spans="1:7" ht="15">
      <c r="A405" s="35"/>
      <c r="B405" s="31"/>
      <c r="C405" s="263">
        <v>4177</v>
      </c>
      <c r="D405" s="31" t="s">
        <v>170</v>
      </c>
      <c r="E405" s="246">
        <v>7122.9</v>
      </c>
      <c r="F405" s="217">
        <v>7122.9</v>
      </c>
      <c r="G405" s="218">
        <f t="shared" si="5"/>
        <v>100</v>
      </c>
    </row>
    <row r="406" spans="1:7" ht="15">
      <c r="A406" s="35"/>
      <c r="B406" s="31"/>
      <c r="C406" s="263">
        <v>4178</v>
      </c>
      <c r="D406" s="31" t="s">
        <v>170</v>
      </c>
      <c r="E406" s="246">
        <v>377.1</v>
      </c>
      <c r="F406" s="217">
        <v>377.1</v>
      </c>
      <c r="G406" s="218">
        <f t="shared" si="5"/>
        <v>100</v>
      </c>
    </row>
    <row r="407" spans="1:7" ht="15">
      <c r="A407" s="35"/>
      <c r="B407" s="31"/>
      <c r="C407" s="263">
        <v>4210</v>
      </c>
      <c r="D407" s="31" t="s">
        <v>104</v>
      </c>
      <c r="E407" s="246">
        <v>11123.3</v>
      </c>
      <c r="F407" s="217">
        <v>11123.29</v>
      </c>
      <c r="G407" s="218">
        <f t="shared" si="5"/>
        <v>99.99991009862183</v>
      </c>
    </row>
    <row r="408" spans="1:7" ht="15">
      <c r="A408" s="35"/>
      <c r="B408" s="31"/>
      <c r="C408" s="263">
        <v>4217</v>
      </c>
      <c r="D408" s="31" t="s">
        <v>132</v>
      </c>
      <c r="E408" s="246">
        <v>4051.4</v>
      </c>
      <c r="F408" s="217">
        <v>4051.4</v>
      </c>
      <c r="G408" s="218">
        <f t="shared" si="5"/>
        <v>100</v>
      </c>
    </row>
    <row r="409" spans="1:7" ht="15">
      <c r="A409" s="35"/>
      <c r="B409" s="31"/>
      <c r="C409" s="263">
        <v>4219</v>
      </c>
      <c r="D409" s="31" t="s">
        <v>132</v>
      </c>
      <c r="E409" s="246">
        <v>214.49</v>
      </c>
      <c r="F409" s="217">
        <v>214.49</v>
      </c>
      <c r="G409" s="218">
        <f t="shared" si="5"/>
        <v>100</v>
      </c>
    </row>
    <row r="410" spans="1:7" ht="15">
      <c r="A410" s="35"/>
      <c r="B410" s="127"/>
      <c r="C410" s="264">
        <v>4260</v>
      </c>
      <c r="D410" s="31" t="s">
        <v>111</v>
      </c>
      <c r="E410" s="246">
        <v>2489.2</v>
      </c>
      <c r="F410" s="217">
        <v>2489.2</v>
      </c>
      <c r="G410" s="218">
        <f t="shared" si="5"/>
        <v>100</v>
      </c>
    </row>
    <row r="411" spans="1:7" ht="15">
      <c r="A411" s="35"/>
      <c r="B411" s="125"/>
      <c r="C411" s="264">
        <v>4300</v>
      </c>
      <c r="D411" s="127" t="s">
        <v>127</v>
      </c>
      <c r="E411" s="246">
        <v>5479.21</v>
      </c>
      <c r="F411" s="217">
        <v>5479.21</v>
      </c>
      <c r="G411" s="218">
        <f t="shared" si="5"/>
        <v>100</v>
      </c>
    </row>
    <row r="412" spans="1:7" ht="15">
      <c r="A412" s="35"/>
      <c r="B412" s="125"/>
      <c r="C412" s="264">
        <v>4307</v>
      </c>
      <c r="D412" s="127" t="s">
        <v>127</v>
      </c>
      <c r="E412" s="246">
        <v>40743.02</v>
      </c>
      <c r="F412" s="217">
        <v>39346.92</v>
      </c>
      <c r="G412" s="218">
        <f t="shared" si="5"/>
        <v>96.57340079355924</v>
      </c>
    </row>
    <row r="413" spans="1:7" ht="15">
      <c r="A413" s="35"/>
      <c r="B413" s="125"/>
      <c r="C413" s="264">
        <v>4309</v>
      </c>
      <c r="D413" s="127" t="s">
        <v>127</v>
      </c>
      <c r="E413" s="246">
        <v>2156.98</v>
      </c>
      <c r="F413" s="217">
        <v>2083.08</v>
      </c>
      <c r="G413" s="218">
        <f t="shared" si="5"/>
        <v>96.57391352724642</v>
      </c>
    </row>
    <row r="414" spans="1:7" ht="15">
      <c r="A414" s="35"/>
      <c r="B414" s="125"/>
      <c r="C414" s="264">
        <v>4350</v>
      </c>
      <c r="D414" s="127" t="s">
        <v>310</v>
      </c>
      <c r="E414" s="246">
        <v>89.33</v>
      </c>
      <c r="F414" s="217">
        <v>89.33</v>
      </c>
      <c r="G414" s="218">
        <f t="shared" si="5"/>
        <v>100</v>
      </c>
    </row>
    <row r="415" spans="1:7" ht="15">
      <c r="A415" s="35"/>
      <c r="B415" s="125"/>
      <c r="C415" s="264">
        <v>4357</v>
      </c>
      <c r="D415" s="127" t="s">
        <v>310</v>
      </c>
      <c r="E415" s="246">
        <v>582.98</v>
      </c>
      <c r="F415" s="217">
        <v>581.77</v>
      </c>
      <c r="G415" s="218">
        <f t="shared" si="5"/>
        <v>99.79244570997288</v>
      </c>
    </row>
    <row r="416" spans="1:7" ht="15">
      <c r="A416" s="35"/>
      <c r="B416" s="125"/>
      <c r="C416" s="264">
        <v>4359</v>
      </c>
      <c r="D416" s="127" t="s">
        <v>310</v>
      </c>
      <c r="E416" s="246">
        <v>30.85</v>
      </c>
      <c r="F416" s="217">
        <v>30.83</v>
      </c>
      <c r="G416" s="218">
        <f t="shared" si="5"/>
        <v>99.935170178282</v>
      </c>
    </row>
    <row r="417" spans="1:7" ht="30">
      <c r="A417" s="35"/>
      <c r="B417" s="125"/>
      <c r="C417" s="264">
        <v>4370</v>
      </c>
      <c r="D417" s="127" t="s">
        <v>180</v>
      </c>
      <c r="E417" s="246">
        <v>2341.96</v>
      </c>
      <c r="F417" s="217">
        <v>2341.96</v>
      </c>
      <c r="G417" s="218">
        <f t="shared" si="5"/>
        <v>100</v>
      </c>
    </row>
    <row r="418" spans="1:7" ht="30">
      <c r="A418" s="35"/>
      <c r="B418" s="125"/>
      <c r="C418" s="264">
        <v>4377</v>
      </c>
      <c r="D418" s="127" t="s">
        <v>180</v>
      </c>
      <c r="E418" s="246">
        <v>1424.58</v>
      </c>
      <c r="F418" s="217">
        <v>955.41</v>
      </c>
      <c r="G418" s="218">
        <f t="shared" si="5"/>
        <v>67.06608263488187</v>
      </c>
    </row>
    <row r="419" spans="1:7" ht="30">
      <c r="A419" s="35"/>
      <c r="B419" s="125"/>
      <c r="C419" s="264">
        <v>4379</v>
      </c>
      <c r="D419" s="127" t="s">
        <v>180</v>
      </c>
      <c r="E419" s="246">
        <v>75.42</v>
      </c>
      <c r="F419" s="217">
        <v>50.58</v>
      </c>
      <c r="G419" s="218">
        <f t="shared" si="5"/>
        <v>67.06443914081144</v>
      </c>
    </row>
    <row r="420" spans="1:7" ht="15">
      <c r="A420" s="35"/>
      <c r="B420" s="35"/>
      <c r="C420" s="263">
        <v>4410</v>
      </c>
      <c r="D420" s="31" t="s">
        <v>113</v>
      </c>
      <c r="E420" s="246">
        <v>885.2</v>
      </c>
      <c r="F420" s="217">
        <v>885.2</v>
      </c>
      <c r="G420" s="218">
        <f t="shared" si="5"/>
        <v>100</v>
      </c>
    </row>
    <row r="421" spans="1:7" ht="15">
      <c r="A421" s="35"/>
      <c r="B421" s="35"/>
      <c r="C421" s="265">
        <v>4417</v>
      </c>
      <c r="D421" s="35" t="s">
        <v>228</v>
      </c>
      <c r="E421" s="246">
        <v>1010.88</v>
      </c>
      <c r="F421" s="217">
        <v>292.51</v>
      </c>
      <c r="G421" s="218">
        <f t="shared" si="5"/>
        <v>28.936174422285532</v>
      </c>
    </row>
    <row r="422" spans="1:7" ht="15">
      <c r="A422" s="35"/>
      <c r="B422" s="35"/>
      <c r="C422" s="265">
        <v>4419</v>
      </c>
      <c r="D422" s="35" t="s">
        <v>228</v>
      </c>
      <c r="E422" s="246">
        <v>53.52</v>
      </c>
      <c r="F422" s="217">
        <v>15.49</v>
      </c>
      <c r="G422" s="218">
        <f t="shared" si="5"/>
        <v>28.942451420029897</v>
      </c>
    </row>
    <row r="423" spans="1:7" ht="30">
      <c r="A423" s="35"/>
      <c r="B423" s="35"/>
      <c r="C423" s="265">
        <v>4440</v>
      </c>
      <c r="D423" s="35" t="s">
        <v>229</v>
      </c>
      <c r="E423" s="246">
        <v>3265</v>
      </c>
      <c r="F423" s="217">
        <v>3265</v>
      </c>
      <c r="G423" s="218">
        <f t="shared" si="5"/>
        <v>100</v>
      </c>
    </row>
    <row r="424" spans="1:7" ht="30">
      <c r="A424" s="35"/>
      <c r="B424" s="35"/>
      <c r="C424" s="265">
        <v>4700</v>
      </c>
      <c r="D424" s="35" t="s">
        <v>269</v>
      </c>
      <c r="E424" s="246">
        <v>430</v>
      </c>
      <c r="F424" s="217">
        <v>430</v>
      </c>
      <c r="G424" s="218">
        <f t="shared" si="5"/>
        <v>100</v>
      </c>
    </row>
    <row r="425" spans="1:7" ht="31.5">
      <c r="A425" s="302"/>
      <c r="B425" s="304">
        <v>85228</v>
      </c>
      <c r="C425" s="304"/>
      <c r="D425" s="303" t="s">
        <v>378</v>
      </c>
      <c r="E425" s="305">
        <f>SUM(E426:E431)</f>
        <v>54234.9</v>
      </c>
      <c r="F425" s="305">
        <f>SUM(F426:F431)</f>
        <v>54234.9</v>
      </c>
      <c r="G425" s="285">
        <f t="shared" si="5"/>
        <v>100</v>
      </c>
    </row>
    <row r="426" spans="1:7" ht="15">
      <c r="A426" s="35"/>
      <c r="B426" s="49"/>
      <c r="C426" s="280">
        <v>4010</v>
      </c>
      <c r="D426" s="49" t="s">
        <v>240</v>
      </c>
      <c r="E426" s="245">
        <v>40907</v>
      </c>
      <c r="F426" s="217">
        <v>40907</v>
      </c>
      <c r="G426" s="218">
        <f t="shared" si="5"/>
        <v>100</v>
      </c>
    </row>
    <row r="427" spans="1:7" ht="15">
      <c r="A427" s="35"/>
      <c r="B427" s="49"/>
      <c r="C427" s="280">
        <v>4040</v>
      </c>
      <c r="D427" s="49" t="s">
        <v>291</v>
      </c>
      <c r="E427" s="245">
        <v>2831</v>
      </c>
      <c r="F427" s="217">
        <v>2831</v>
      </c>
      <c r="G427" s="218">
        <f t="shared" si="5"/>
        <v>100</v>
      </c>
    </row>
    <row r="428" spans="1:7" ht="15">
      <c r="A428" s="35"/>
      <c r="B428" s="49"/>
      <c r="C428" s="280">
        <v>4110</v>
      </c>
      <c r="D428" s="49" t="s">
        <v>235</v>
      </c>
      <c r="E428" s="245">
        <v>6556.1</v>
      </c>
      <c r="F428" s="217">
        <v>6556.1</v>
      </c>
      <c r="G428" s="218">
        <f t="shared" si="5"/>
        <v>100</v>
      </c>
    </row>
    <row r="429" spans="1:7" ht="15">
      <c r="A429" s="35"/>
      <c r="B429" s="49"/>
      <c r="C429" s="280">
        <v>4120</v>
      </c>
      <c r="D429" s="49" t="s">
        <v>236</v>
      </c>
      <c r="E429" s="245">
        <v>805.8</v>
      </c>
      <c r="F429" s="217">
        <v>805.8</v>
      </c>
      <c r="G429" s="218">
        <f t="shared" si="5"/>
        <v>100</v>
      </c>
    </row>
    <row r="430" spans="1:7" ht="15">
      <c r="A430" s="35"/>
      <c r="B430" s="49"/>
      <c r="C430" s="280">
        <v>4210</v>
      </c>
      <c r="D430" s="49" t="s">
        <v>132</v>
      </c>
      <c r="E430" s="245">
        <v>400</v>
      </c>
      <c r="F430" s="217">
        <v>400</v>
      </c>
      <c r="G430" s="218">
        <f t="shared" si="5"/>
        <v>100</v>
      </c>
    </row>
    <row r="431" spans="1:7" ht="30">
      <c r="A431" s="35"/>
      <c r="B431" s="49"/>
      <c r="C431" s="280">
        <v>4440</v>
      </c>
      <c r="D431" s="49" t="s">
        <v>229</v>
      </c>
      <c r="E431" s="245">
        <v>2735</v>
      </c>
      <c r="F431" s="217">
        <v>2735</v>
      </c>
      <c r="G431" s="218">
        <f t="shared" si="5"/>
        <v>100</v>
      </c>
    </row>
    <row r="432" spans="1:7" ht="17.25" customHeight="1">
      <c r="A432" s="181"/>
      <c r="B432" s="182">
        <v>85295</v>
      </c>
      <c r="C432" s="183"/>
      <c r="D432" s="184" t="s">
        <v>75</v>
      </c>
      <c r="E432" s="243">
        <f>SUM(E433,)</f>
        <v>56935</v>
      </c>
      <c r="F432" s="243">
        <f>SUM(F433,)</f>
        <v>56835</v>
      </c>
      <c r="G432" s="220">
        <f t="shared" si="5"/>
        <v>99.82436111355054</v>
      </c>
    </row>
    <row r="433" spans="1:7" ht="19.5" customHeight="1">
      <c r="A433" s="35"/>
      <c r="B433" s="49"/>
      <c r="C433" s="85">
        <v>3110</v>
      </c>
      <c r="D433" s="49" t="s">
        <v>173</v>
      </c>
      <c r="E433" s="239">
        <v>56935</v>
      </c>
      <c r="F433" s="217">
        <v>56835</v>
      </c>
      <c r="G433" s="218">
        <f t="shared" si="5"/>
        <v>99.82436111355054</v>
      </c>
    </row>
    <row r="434" spans="1:7" ht="33" customHeight="1">
      <c r="A434" s="207">
        <v>854</v>
      </c>
      <c r="B434" s="205"/>
      <c r="C434" s="206"/>
      <c r="D434" s="205" t="s">
        <v>352</v>
      </c>
      <c r="E434" s="247">
        <f>SUM(E435)</f>
        <v>103315</v>
      </c>
      <c r="F434" s="248">
        <f>SUM(F435)</f>
        <v>98590</v>
      </c>
      <c r="G434" s="223">
        <f t="shared" si="5"/>
        <v>95.42660794657117</v>
      </c>
    </row>
    <row r="435" spans="1:7" ht="19.5" customHeight="1">
      <c r="A435" s="185"/>
      <c r="B435" s="210">
        <v>85415</v>
      </c>
      <c r="C435" s="209"/>
      <c r="D435" s="208" t="s">
        <v>353</v>
      </c>
      <c r="E435" s="231">
        <f>SUM(E436:E437)</f>
        <v>103315</v>
      </c>
      <c r="F435" s="231">
        <f>SUM(F436:F437)</f>
        <v>98590</v>
      </c>
      <c r="G435" s="220">
        <f t="shared" si="5"/>
        <v>95.42660794657117</v>
      </c>
    </row>
    <row r="436" spans="1:7" ht="19.5" customHeight="1">
      <c r="A436" s="35"/>
      <c r="B436" s="49"/>
      <c r="C436" s="202">
        <v>3240</v>
      </c>
      <c r="D436" s="49" t="s">
        <v>354</v>
      </c>
      <c r="E436" s="216">
        <v>87800</v>
      </c>
      <c r="F436" s="217">
        <v>87800</v>
      </c>
      <c r="G436" s="218">
        <f t="shared" si="5"/>
        <v>100</v>
      </c>
    </row>
    <row r="437" spans="1:7" ht="19.5" customHeight="1">
      <c r="A437" s="35"/>
      <c r="B437" s="49"/>
      <c r="C437" s="202">
        <v>3260</v>
      </c>
      <c r="D437" s="49" t="s">
        <v>391</v>
      </c>
      <c r="E437" s="216">
        <v>15515</v>
      </c>
      <c r="F437" s="217">
        <v>10790</v>
      </c>
      <c r="G437" s="218">
        <f t="shared" si="5"/>
        <v>69.54560103126008</v>
      </c>
    </row>
    <row r="438" spans="1:7" ht="28.5">
      <c r="A438" s="128">
        <v>900</v>
      </c>
      <c r="B438" s="4"/>
      <c r="C438" s="84"/>
      <c r="D438" s="9" t="s">
        <v>79</v>
      </c>
      <c r="E438" s="222">
        <f>SUM(E439,E455,E460,E462,E465,E468,)</f>
        <v>1039438.08</v>
      </c>
      <c r="F438" s="222">
        <f>SUM(F439,F455,F460,F462,F465,F468,)</f>
        <v>1027844.5</v>
      </c>
      <c r="G438" s="248">
        <f t="shared" si="5"/>
        <v>98.88463004934358</v>
      </c>
    </row>
    <row r="439" spans="1:7" ht="15">
      <c r="A439" s="170"/>
      <c r="B439" s="179" t="s">
        <v>315</v>
      </c>
      <c r="C439" s="171"/>
      <c r="D439" s="172" t="s">
        <v>80</v>
      </c>
      <c r="E439" s="232">
        <f>SUM(E440:E454)</f>
        <v>760233</v>
      </c>
      <c r="F439" s="220">
        <f>SUM(F440:F454)</f>
        <v>756077.25</v>
      </c>
      <c r="G439" s="220">
        <f t="shared" si="5"/>
        <v>99.45335837828667</v>
      </c>
    </row>
    <row r="440" spans="1:7" ht="15">
      <c r="A440" s="30"/>
      <c r="B440" s="30"/>
      <c r="C440" s="152" t="s">
        <v>184</v>
      </c>
      <c r="D440" s="17" t="s">
        <v>278</v>
      </c>
      <c r="E440" s="227">
        <v>720</v>
      </c>
      <c r="F440" s="217">
        <v>676.5</v>
      </c>
      <c r="G440" s="218">
        <f t="shared" si="5"/>
        <v>93.95833333333333</v>
      </c>
    </row>
    <row r="441" spans="1:7" ht="15">
      <c r="A441" s="30"/>
      <c r="B441" s="30"/>
      <c r="C441" s="152" t="s">
        <v>279</v>
      </c>
      <c r="D441" s="17" t="s">
        <v>240</v>
      </c>
      <c r="E441" s="227">
        <v>55000</v>
      </c>
      <c r="F441" s="217">
        <v>54538.2</v>
      </c>
      <c r="G441" s="218">
        <f t="shared" si="5"/>
        <v>99.16036363636364</v>
      </c>
    </row>
    <row r="442" spans="1:7" ht="15">
      <c r="A442" s="30"/>
      <c r="B442" s="30"/>
      <c r="C442" s="152" t="s">
        <v>283</v>
      </c>
      <c r="D442" s="17" t="s">
        <v>291</v>
      </c>
      <c r="E442" s="227">
        <v>4100</v>
      </c>
      <c r="F442" s="217">
        <v>4064.28</v>
      </c>
      <c r="G442" s="218">
        <f t="shared" si="5"/>
        <v>99.12878048780487</v>
      </c>
    </row>
    <row r="443" spans="1:7" ht="15">
      <c r="A443" s="30"/>
      <c r="B443" s="30"/>
      <c r="C443" s="152" t="s">
        <v>284</v>
      </c>
      <c r="D443" s="17" t="s">
        <v>235</v>
      </c>
      <c r="E443" s="227">
        <v>8917</v>
      </c>
      <c r="F443" s="217">
        <v>7426.76</v>
      </c>
      <c r="G443" s="218">
        <f t="shared" si="5"/>
        <v>83.28765279802624</v>
      </c>
    </row>
    <row r="444" spans="1:7" ht="15">
      <c r="A444" s="30"/>
      <c r="B444" s="30"/>
      <c r="C444" s="152" t="s">
        <v>285</v>
      </c>
      <c r="D444" s="17" t="s">
        <v>236</v>
      </c>
      <c r="E444" s="227">
        <v>1396</v>
      </c>
      <c r="F444" s="217">
        <v>1288.2</v>
      </c>
      <c r="G444" s="218">
        <f t="shared" si="5"/>
        <v>92.27793696275072</v>
      </c>
    </row>
    <row r="445" spans="1:7" ht="15">
      <c r="A445" s="30"/>
      <c r="B445" s="30"/>
      <c r="C445" s="152" t="s">
        <v>131</v>
      </c>
      <c r="D445" s="17" t="s">
        <v>132</v>
      </c>
      <c r="E445" s="227">
        <v>50530</v>
      </c>
      <c r="F445" s="217">
        <v>50315.95</v>
      </c>
      <c r="G445" s="218">
        <f t="shared" si="5"/>
        <v>99.57639026320997</v>
      </c>
    </row>
    <row r="446" spans="1:7" ht="15">
      <c r="A446" s="30"/>
      <c r="B446" s="30"/>
      <c r="C446" s="152" t="s">
        <v>286</v>
      </c>
      <c r="D446" s="17" t="s">
        <v>111</v>
      </c>
      <c r="E446" s="227">
        <v>27000</v>
      </c>
      <c r="F446" s="217">
        <v>26907.26</v>
      </c>
      <c r="G446" s="218">
        <f t="shared" si="5"/>
        <v>99.65651851851851</v>
      </c>
    </row>
    <row r="447" spans="1:7" ht="15">
      <c r="A447" s="30"/>
      <c r="B447" s="30"/>
      <c r="C447" s="152" t="s">
        <v>280</v>
      </c>
      <c r="D447" s="17" t="s">
        <v>238</v>
      </c>
      <c r="E447" s="227">
        <v>100</v>
      </c>
      <c r="F447" s="217">
        <v>80</v>
      </c>
      <c r="G447" s="218">
        <f t="shared" si="5"/>
        <v>80</v>
      </c>
    </row>
    <row r="448" spans="1:7" ht="15">
      <c r="A448" s="30"/>
      <c r="B448" s="30"/>
      <c r="C448" s="152" t="s">
        <v>130</v>
      </c>
      <c r="D448" s="17" t="s">
        <v>127</v>
      </c>
      <c r="E448" s="227">
        <v>55500</v>
      </c>
      <c r="F448" s="217">
        <v>55199.51</v>
      </c>
      <c r="G448" s="218">
        <f t="shared" si="5"/>
        <v>99.45857657657659</v>
      </c>
    </row>
    <row r="449" spans="1:7" ht="45">
      <c r="A449" s="30"/>
      <c r="B449" s="30"/>
      <c r="C449" s="152" t="s">
        <v>178</v>
      </c>
      <c r="D449" s="17" t="s">
        <v>357</v>
      </c>
      <c r="E449" s="227">
        <v>1400</v>
      </c>
      <c r="F449" s="217">
        <v>1352.19</v>
      </c>
      <c r="G449" s="218">
        <f t="shared" si="5"/>
        <v>96.585</v>
      </c>
    </row>
    <row r="450" spans="1:7" ht="15">
      <c r="A450" s="30"/>
      <c r="B450" s="30"/>
      <c r="C450" s="152" t="s">
        <v>134</v>
      </c>
      <c r="D450" s="17" t="s">
        <v>120</v>
      </c>
      <c r="E450" s="227">
        <v>8100</v>
      </c>
      <c r="F450" s="217">
        <v>7924.18</v>
      </c>
      <c r="G450" s="218">
        <f t="shared" si="5"/>
        <v>97.82938271604938</v>
      </c>
    </row>
    <row r="451" spans="1:7" ht="30">
      <c r="A451" s="30"/>
      <c r="B451" s="30"/>
      <c r="C451" s="152" t="s">
        <v>289</v>
      </c>
      <c r="D451" s="17" t="s">
        <v>229</v>
      </c>
      <c r="E451" s="227">
        <v>2370</v>
      </c>
      <c r="F451" s="217">
        <v>2370</v>
      </c>
      <c r="G451" s="218">
        <f t="shared" si="5"/>
        <v>100</v>
      </c>
    </row>
    <row r="452" spans="1:7" ht="30">
      <c r="A452" s="30"/>
      <c r="B452" s="30"/>
      <c r="C452" s="152" t="s">
        <v>392</v>
      </c>
      <c r="D452" s="17" t="s">
        <v>393</v>
      </c>
      <c r="E452" s="227">
        <v>60000</v>
      </c>
      <c r="F452" s="217">
        <v>60000</v>
      </c>
      <c r="G452" s="218">
        <f t="shared" si="5"/>
        <v>100</v>
      </c>
    </row>
    <row r="453" spans="1:7" ht="30">
      <c r="A453" s="30"/>
      <c r="B453" s="30"/>
      <c r="C453" s="152" t="s">
        <v>268</v>
      </c>
      <c r="D453" s="17" t="s">
        <v>243</v>
      </c>
      <c r="E453" s="227">
        <v>100</v>
      </c>
      <c r="F453" s="217">
        <v>80</v>
      </c>
      <c r="G453" s="218">
        <f t="shared" si="5"/>
        <v>80</v>
      </c>
    </row>
    <row r="454" spans="1:7" ht="15">
      <c r="A454" s="30"/>
      <c r="B454" s="30"/>
      <c r="C454" s="152" t="s">
        <v>128</v>
      </c>
      <c r="D454" s="17" t="s">
        <v>115</v>
      </c>
      <c r="E454" s="227">
        <v>485000</v>
      </c>
      <c r="F454" s="217">
        <v>483854.22</v>
      </c>
      <c r="G454" s="218">
        <f t="shared" si="5"/>
        <v>99.76375670103093</v>
      </c>
    </row>
    <row r="455" spans="1:7" ht="15">
      <c r="A455" s="170"/>
      <c r="B455" s="179" t="s">
        <v>314</v>
      </c>
      <c r="C455" s="171"/>
      <c r="D455" s="172" t="s">
        <v>101</v>
      </c>
      <c r="E455" s="232">
        <f>SUM(E456:E459)</f>
        <v>29705.08</v>
      </c>
      <c r="F455" s="220">
        <f>SUM(F456:F459)</f>
        <v>28097.15</v>
      </c>
      <c r="G455" s="220">
        <f t="shared" si="5"/>
        <v>94.58702013258338</v>
      </c>
    </row>
    <row r="456" spans="1:7" ht="15">
      <c r="A456" s="30"/>
      <c r="B456" s="30"/>
      <c r="C456" s="152" t="s">
        <v>131</v>
      </c>
      <c r="D456" s="17" t="s">
        <v>132</v>
      </c>
      <c r="E456" s="227">
        <v>167.93</v>
      </c>
      <c r="F456" s="217">
        <v>61.5</v>
      </c>
      <c r="G456" s="218">
        <f t="shared" si="5"/>
        <v>36.62240219138927</v>
      </c>
    </row>
    <row r="457" spans="1:7" ht="15">
      <c r="A457" s="30"/>
      <c r="B457" s="30"/>
      <c r="C457" s="152" t="s">
        <v>130</v>
      </c>
      <c r="D457" s="17" t="s">
        <v>127</v>
      </c>
      <c r="E457" s="227">
        <v>27200</v>
      </c>
      <c r="F457" s="217">
        <v>25698.5</v>
      </c>
      <c r="G457" s="218">
        <f t="shared" si="5"/>
        <v>94.47977941176471</v>
      </c>
    </row>
    <row r="458" spans="1:7" ht="15">
      <c r="A458" s="30"/>
      <c r="B458" s="30"/>
      <c r="C458" s="152" t="s">
        <v>379</v>
      </c>
      <c r="D458" s="17" t="s">
        <v>127</v>
      </c>
      <c r="E458" s="227">
        <v>1986.58</v>
      </c>
      <c r="F458" s="217">
        <v>1986.58</v>
      </c>
      <c r="G458" s="218">
        <f t="shared" si="5"/>
        <v>100</v>
      </c>
    </row>
    <row r="459" spans="1:7" ht="15">
      <c r="A459" s="30"/>
      <c r="B459" s="30"/>
      <c r="C459" s="152" t="s">
        <v>380</v>
      </c>
      <c r="D459" s="17" t="s">
        <v>127</v>
      </c>
      <c r="E459" s="227">
        <v>350.57</v>
      </c>
      <c r="F459" s="217">
        <v>350.57</v>
      </c>
      <c r="G459" s="218">
        <f t="shared" si="5"/>
        <v>100</v>
      </c>
    </row>
    <row r="460" spans="1:7" ht="15.75">
      <c r="A460" s="129"/>
      <c r="B460" s="144" t="s">
        <v>337</v>
      </c>
      <c r="C460" s="159"/>
      <c r="D460" s="146" t="s">
        <v>338</v>
      </c>
      <c r="E460" s="219">
        <f>SUM(E461:E461)</f>
        <v>500</v>
      </c>
      <c r="F460" s="219">
        <f>SUM(F461:F461)</f>
        <v>190.08</v>
      </c>
      <c r="G460" s="220">
        <f t="shared" si="5"/>
        <v>38.016</v>
      </c>
    </row>
    <row r="461" spans="1:7" ht="15.75">
      <c r="A461" s="30"/>
      <c r="B461" s="256"/>
      <c r="C461" s="154" t="s">
        <v>131</v>
      </c>
      <c r="D461" s="130" t="s">
        <v>132</v>
      </c>
      <c r="E461" s="221">
        <v>500</v>
      </c>
      <c r="F461" s="218">
        <v>190.08</v>
      </c>
      <c r="G461" s="218">
        <f t="shared" si="5"/>
        <v>38.016</v>
      </c>
    </row>
    <row r="462" spans="1:7" ht="15">
      <c r="A462" s="170"/>
      <c r="B462" s="179" t="s">
        <v>316</v>
      </c>
      <c r="C462" s="171"/>
      <c r="D462" s="172" t="s">
        <v>125</v>
      </c>
      <c r="E462" s="232">
        <f>SUM(E463:E464)</f>
        <v>203000</v>
      </c>
      <c r="F462" s="232">
        <f>SUM(F463:F464)</f>
        <v>197574.66</v>
      </c>
      <c r="G462" s="220">
        <f t="shared" si="5"/>
        <v>97.32741871921182</v>
      </c>
    </row>
    <row r="463" spans="1:7" ht="15">
      <c r="A463" s="6"/>
      <c r="B463" s="6"/>
      <c r="C463" s="150">
        <v>4260</v>
      </c>
      <c r="D463" s="3" t="s">
        <v>111</v>
      </c>
      <c r="E463" s="226">
        <v>153000</v>
      </c>
      <c r="F463" s="217">
        <v>149569.6</v>
      </c>
      <c r="G463" s="218">
        <f t="shared" si="5"/>
        <v>97.75790849673203</v>
      </c>
    </row>
    <row r="464" spans="1:7" ht="15">
      <c r="A464" s="6"/>
      <c r="B464" s="6"/>
      <c r="C464" s="150">
        <v>4270</v>
      </c>
      <c r="D464" s="3" t="s">
        <v>126</v>
      </c>
      <c r="E464" s="226">
        <v>50000</v>
      </c>
      <c r="F464" s="217">
        <v>48005.06</v>
      </c>
      <c r="G464" s="218">
        <f t="shared" si="5"/>
        <v>96.01012</v>
      </c>
    </row>
    <row r="465" spans="1:7" ht="47.25">
      <c r="A465" s="306"/>
      <c r="B465" s="142" t="s">
        <v>381</v>
      </c>
      <c r="C465" s="142"/>
      <c r="D465" s="143" t="s">
        <v>386</v>
      </c>
      <c r="E465" s="214">
        <f>SUM(E466:E467)</f>
        <v>20000</v>
      </c>
      <c r="F465" s="214">
        <f>SUM(F466:F467)</f>
        <v>19910.36</v>
      </c>
      <c r="G465" s="285">
        <f t="shared" si="5"/>
        <v>99.5518</v>
      </c>
    </row>
    <row r="466" spans="1:7" ht="15">
      <c r="A466" s="6"/>
      <c r="B466" s="6"/>
      <c r="C466" s="150" t="s">
        <v>131</v>
      </c>
      <c r="D466" s="3" t="s">
        <v>132</v>
      </c>
      <c r="E466" s="226">
        <v>900</v>
      </c>
      <c r="F466" s="217">
        <v>842.88</v>
      </c>
      <c r="G466" s="218">
        <f t="shared" si="5"/>
        <v>93.65333333333334</v>
      </c>
    </row>
    <row r="467" spans="1:7" ht="15">
      <c r="A467" s="6"/>
      <c r="B467" s="6"/>
      <c r="C467" s="150" t="s">
        <v>130</v>
      </c>
      <c r="D467" s="3" t="s">
        <v>127</v>
      </c>
      <c r="E467" s="226">
        <v>19100</v>
      </c>
      <c r="F467" s="217">
        <v>19067.48</v>
      </c>
      <c r="G467" s="218">
        <f t="shared" si="5"/>
        <v>99.82973821989528</v>
      </c>
    </row>
    <row r="468" spans="1:7" ht="15">
      <c r="A468" s="168"/>
      <c r="B468" s="175" t="s">
        <v>320</v>
      </c>
      <c r="C468" s="166"/>
      <c r="D468" s="167" t="s">
        <v>186</v>
      </c>
      <c r="E468" s="231">
        <f>SUM(E469:E469)</f>
        <v>26000</v>
      </c>
      <c r="F468" s="220">
        <f>SUM(F469:F469)</f>
        <v>25995</v>
      </c>
      <c r="G468" s="220">
        <f t="shared" si="5"/>
        <v>99.98076923076923</v>
      </c>
    </row>
    <row r="469" spans="1:7" ht="15">
      <c r="A469" s="6"/>
      <c r="B469" s="6"/>
      <c r="C469" s="150" t="s">
        <v>130</v>
      </c>
      <c r="D469" s="3" t="s">
        <v>127</v>
      </c>
      <c r="E469" s="226">
        <v>26000</v>
      </c>
      <c r="F469" s="217">
        <v>25995</v>
      </c>
      <c r="G469" s="218">
        <f t="shared" si="5"/>
        <v>99.98076923076923</v>
      </c>
    </row>
    <row r="470" spans="1:7" ht="28.5">
      <c r="A470" s="128">
        <v>921</v>
      </c>
      <c r="B470" s="4"/>
      <c r="C470" s="84"/>
      <c r="D470" s="9" t="s">
        <v>102</v>
      </c>
      <c r="E470" s="222">
        <f>SUM(E486,E484,E471,)</f>
        <v>1167536</v>
      </c>
      <c r="F470" s="213">
        <f>SUM(F471,F484,F486,)</f>
        <v>1139802.22</v>
      </c>
      <c r="G470" s="248">
        <f t="shared" si="5"/>
        <v>97.62458887777335</v>
      </c>
    </row>
    <row r="471" spans="1:7" ht="15.75">
      <c r="A471" s="144"/>
      <c r="B471" s="144" t="s">
        <v>339</v>
      </c>
      <c r="C471" s="193"/>
      <c r="D471" s="146" t="s">
        <v>340</v>
      </c>
      <c r="E471" s="219">
        <f>SUM(E472:E483)</f>
        <v>852219</v>
      </c>
      <c r="F471" s="220">
        <f>SUM(F472:F483)</f>
        <v>826466.43</v>
      </c>
      <c r="G471" s="220">
        <f t="shared" si="5"/>
        <v>96.97817462412831</v>
      </c>
    </row>
    <row r="472" spans="1:7" ht="15">
      <c r="A472" s="191"/>
      <c r="B472" s="192"/>
      <c r="C472" s="262" t="s">
        <v>279</v>
      </c>
      <c r="D472" s="194" t="s">
        <v>240</v>
      </c>
      <c r="E472" s="249">
        <v>7365</v>
      </c>
      <c r="F472" s="217">
        <v>7327.89</v>
      </c>
      <c r="G472" s="218">
        <f t="shared" si="5"/>
        <v>99.49613034623218</v>
      </c>
    </row>
    <row r="473" spans="1:7" ht="15">
      <c r="A473" s="191"/>
      <c r="B473" s="192"/>
      <c r="C473" s="262" t="s">
        <v>284</v>
      </c>
      <c r="D473" s="194" t="s">
        <v>235</v>
      </c>
      <c r="E473" s="249">
        <v>1110</v>
      </c>
      <c r="F473" s="217">
        <v>1018.38</v>
      </c>
      <c r="G473" s="218">
        <f t="shared" si="5"/>
        <v>91.74594594594595</v>
      </c>
    </row>
    <row r="474" spans="1:7" ht="15">
      <c r="A474" s="191"/>
      <c r="B474" s="192"/>
      <c r="C474" s="262" t="s">
        <v>285</v>
      </c>
      <c r="D474" s="194" t="s">
        <v>236</v>
      </c>
      <c r="E474" s="249">
        <v>180</v>
      </c>
      <c r="F474" s="217">
        <v>165</v>
      </c>
      <c r="G474" s="218">
        <f t="shared" si="5"/>
        <v>91.66666666666666</v>
      </c>
    </row>
    <row r="475" spans="1:7" ht="15">
      <c r="A475" s="191"/>
      <c r="B475" s="192"/>
      <c r="C475" s="262" t="s">
        <v>131</v>
      </c>
      <c r="D475" s="194" t="s">
        <v>132</v>
      </c>
      <c r="E475" s="249">
        <v>4812</v>
      </c>
      <c r="F475" s="217">
        <v>4490.8</v>
      </c>
      <c r="G475" s="218">
        <f t="shared" si="5"/>
        <v>93.32502078137989</v>
      </c>
    </row>
    <row r="476" spans="1:7" ht="15">
      <c r="A476" s="191"/>
      <c r="B476" s="192"/>
      <c r="C476" s="262" t="s">
        <v>286</v>
      </c>
      <c r="D476" s="194" t="s">
        <v>111</v>
      </c>
      <c r="E476" s="249">
        <v>10000</v>
      </c>
      <c r="F476" s="217">
        <v>9627.61</v>
      </c>
      <c r="G476" s="218">
        <f t="shared" si="5"/>
        <v>96.27610000000001</v>
      </c>
    </row>
    <row r="477" spans="1:7" ht="15">
      <c r="A477" s="191"/>
      <c r="B477" s="192"/>
      <c r="C477" s="262" t="s">
        <v>130</v>
      </c>
      <c r="D477" s="194" t="s">
        <v>127</v>
      </c>
      <c r="E477" s="249">
        <v>1500</v>
      </c>
      <c r="F477" s="217">
        <v>584.9</v>
      </c>
      <c r="G477" s="218">
        <f t="shared" si="5"/>
        <v>38.99333333333333</v>
      </c>
    </row>
    <row r="478" spans="1:7" ht="15">
      <c r="A478" s="191"/>
      <c r="B478" s="192"/>
      <c r="C478" s="262" t="s">
        <v>172</v>
      </c>
      <c r="D478" s="194" t="s">
        <v>183</v>
      </c>
      <c r="E478" s="249">
        <v>1000</v>
      </c>
      <c r="F478" s="217">
        <v>811.8</v>
      </c>
      <c r="G478" s="218">
        <f t="shared" si="5"/>
        <v>81.17999999999999</v>
      </c>
    </row>
    <row r="479" spans="1:7" ht="45">
      <c r="A479" s="191"/>
      <c r="B479" s="192"/>
      <c r="C479" s="262" t="s">
        <v>179</v>
      </c>
      <c r="D479" s="194" t="s">
        <v>360</v>
      </c>
      <c r="E479" s="249">
        <v>500</v>
      </c>
      <c r="F479" s="217">
        <v>312.41</v>
      </c>
      <c r="G479" s="218">
        <f t="shared" si="5"/>
        <v>62.482000000000006</v>
      </c>
    </row>
    <row r="480" spans="1:7" ht="15">
      <c r="A480" s="191"/>
      <c r="B480" s="192"/>
      <c r="C480" s="262" t="s">
        <v>288</v>
      </c>
      <c r="D480" s="194" t="s">
        <v>382</v>
      </c>
      <c r="E480" s="249">
        <v>100</v>
      </c>
      <c r="F480" s="217">
        <v>0</v>
      </c>
      <c r="G480" s="218">
        <f t="shared" si="5"/>
        <v>0</v>
      </c>
    </row>
    <row r="481" spans="1:7" ht="15">
      <c r="A481" s="191"/>
      <c r="B481" s="192"/>
      <c r="C481" s="262" t="s">
        <v>134</v>
      </c>
      <c r="D481" s="194" t="s">
        <v>120</v>
      </c>
      <c r="E481" s="249">
        <v>500</v>
      </c>
      <c r="F481" s="217">
        <v>0</v>
      </c>
      <c r="G481" s="218">
        <f t="shared" si="5"/>
        <v>0</v>
      </c>
    </row>
    <row r="482" spans="1:7" ht="30">
      <c r="A482" s="191"/>
      <c r="B482" s="192"/>
      <c r="C482" s="262" t="s">
        <v>289</v>
      </c>
      <c r="D482" s="194" t="s">
        <v>229</v>
      </c>
      <c r="E482" s="249">
        <v>273</v>
      </c>
      <c r="F482" s="217">
        <v>273</v>
      </c>
      <c r="G482" s="218">
        <f t="shared" si="5"/>
        <v>100</v>
      </c>
    </row>
    <row r="483" spans="1:7" ht="15">
      <c r="A483" s="191"/>
      <c r="B483" s="192"/>
      <c r="C483" s="262" t="s">
        <v>128</v>
      </c>
      <c r="D483" s="194" t="s">
        <v>115</v>
      </c>
      <c r="E483" s="249">
        <v>824879</v>
      </c>
      <c r="F483" s="217">
        <v>801854.64</v>
      </c>
      <c r="G483" s="218">
        <f t="shared" si="5"/>
        <v>97.20875910285024</v>
      </c>
    </row>
    <row r="484" spans="1:7" ht="15">
      <c r="A484" s="170"/>
      <c r="B484" s="179" t="s">
        <v>313</v>
      </c>
      <c r="C484" s="171"/>
      <c r="D484" s="172" t="s">
        <v>103</v>
      </c>
      <c r="E484" s="232">
        <f>SUM(E485:E485)</f>
        <v>200000</v>
      </c>
      <c r="F484" s="220">
        <f>SUM(F485)</f>
        <v>200000</v>
      </c>
      <c r="G484" s="220">
        <f t="shared" si="5"/>
        <v>100</v>
      </c>
    </row>
    <row r="485" spans="1:7" ht="30">
      <c r="A485" s="30"/>
      <c r="B485" s="30"/>
      <c r="C485" s="152" t="s">
        <v>322</v>
      </c>
      <c r="D485" s="17" t="s">
        <v>323</v>
      </c>
      <c r="E485" s="227">
        <v>200000</v>
      </c>
      <c r="F485" s="217">
        <v>200000</v>
      </c>
      <c r="G485" s="218">
        <f t="shared" si="5"/>
        <v>100</v>
      </c>
    </row>
    <row r="486" spans="1:7" ht="15.75">
      <c r="A486" s="129"/>
      <c r="B486" s="144" t="s">
        <v>312</v>
      </c>
      <c r="C486" s="159"/>
      <c r="D486" s="146" t="s">
        <v>317</v>
      </c>
      <c r="E486" s="219">
        <f>SUM(E487:E497)</f>
        <v>115317</v>
      </c>
      <c r="F486" s="219">
        <f>SUM(F487:F497)</f>
        <v>113335.79</v>
      </c>
      <c r="G486" s="220">
        <f t="shared" si="5"/>
        <v>98.2819445528413</v>
      </c>
    </row>
    <row r="487" spans="1:7" ht="45">
      <c r="A487" s="30"/>
      <c r="B487" s="164"/>
      <c r="C487" s="154" t="s">
        <v>324</v>
      </c>
      <c r="D487" s="130" t="s">
        <v>133</v>
      </c>
      <c r="E487" s="221">
        <v>5000</v>
      </c>
      <c r="F487" s="217">
        <v>4999.59</v>
      </c>
      <c r="G487" s="218">
        <f t="shared" si="5"/>
        <v>99.99180000000001</v>
      </c>
    </row>
    <row r="488" spans="1:7" ht="15">
      <c r="A488" s="30"/>
      <c r="B488" s="30"/>
      <c r="C488" s="152" t="s">
        <v>279</v>
      </c>
      <c r="D488" s="17" t="s">
        <v>240</v>
      </c>
      <c r="E488" s="227">
        <v>21800</v>
      </c>
      <c r="F488" s="217">
        <v>21185.78</v>
      </c>
      <c r="G488" s="218">
        <f t="shared" si="5"/>
        <v>97.18247706422018</v>
      </c>
    </row>
    <row r="489" spans="1:7" ht="15">
      <c r="A489" s="30"/>
      <c r="B489" s="30"/>
      <c r="C489" s="152" t="s">
        <v>283</v>
      </c>
      <c r="D489" s="17" t="s">
        <v>291</v>
      </c>
      <c r="E489" s="227">
        <v>1500</v>
      </c>
      <c r="F489" s="217">
        <v>1453.33</v>
      </c>
      <c r="G489" s="218">
        <f aca="true" t="shared" si="6" ref="G489:G506">F489/E489*100</f>
        <v>96.88866666666665</v>
      </c>
    </row>
    <row r="490" spans="1:7" ht="15">
      <c r="A490" s="30"/>
      <c r="B490" s="30"/>
      <c r="C490" s="152" t="s">
        <v>284</v>
      </c>
      <c r="D490" s="17" t="s">
        <v>235</v>
      </c>
      <c r="E490" s="227">
        <v>4876</v>
      </c>
      <c r="F490" s="217">
        <v>4558.75</v>
      </c>
      <c r="G490" s="218">
        <f t="shared" si="6"/>
        <v>93.49364232977851</v>
      </c>
    </row>
    <row r="491" spans="1:7" ht="15">
      <c r="A491" s="30"/>
      <c r="B491" s="30"/>
      <c r="C491" s="152" t="s">
        <v>285</v>
      </c>
      <c r="D491" s="17" t="s">
        <v>236</v>
      </c>
      <c r="E491" s="227">
        <v>102</v>
      </c>
      <c r="F491" s="217">
        <v>86.5</v>
      </c>
      <c r="G491" s="218">
        <f t="shared" si="6"/>
        <v>84.80392156862744</v>
      </c>
    </row>
    <row r="492" spans="1:7" ht="15">
      <c r="A492" s="30"/>
      <c r="B492" s="30"/>
      <c r="C492" s="152" t="s">
        <v>169</v>
      </c>
      <c r="D492" s="17" t="s">
        <v>170</v>
      </c>
      <c r="E492" s="227">
        <v>31200</v>
      </c>
      <c r="F492" s="217">
        <v>31133.5</v>
      </c>
      <c r="G492" s="218">
        <f t="shared" si="6"/>
        <v>99.78685897435898</v>
      </c>
    </row>
    <row r="493" spans="1:7" ht="15">
      <c r="A493" s="30"/>
      <c r="B493" s="30"/>
      <c r="C493" s="152" t="s">
        <v>131</v>
      </c>
      <c r="D493" s="17" t="s">
        <v>132</v>
      </c>
      <c r="E493" s="227">
        <v>20418</v>
      </c>
      <c r="F493" s="217">
        <v>20333.43</v>
      </c>
      <c r="G493" s="218">
        <f t="shared" si="6"/>
        <v>99.58580664119894</v>
      </c>
    </row>
    <row r="494" spans="1:7" ht="15">
      <c r="A494" s="30"/>
      <c r="B494" s="30"/>
      <c r="C494" s="152" t="s">
        <v>130</v>
      </c>
      <c r="D494" s="17" t="s">
        <v>127</v>
      </c>
      <c r="E494" s="227">
        <v>14339</v>
      </c>
      <c r="F494" s="217">
        <v>14060.51</v>
      </c>
      <c r="G494" s="218">
        <f t="shared" si="6"/>
        <v>98.05781435246531</v>
      </c>
    </row>
    <row r="495" spans="1:7" ht="15">
      <c r="A495" s="30"/>
      <c r="B495" s="30"/>
      <c r="C495" s="152" t="s">
        <v>288</v>
      </c>
      <c r="D495" s="17" t="s">
        <v>113</v>
      </c>
      <c r="E495" s="227">
        <v>350</v>
      </c>
      <c r="F495" s="217">
        <v>346</v>
      </c>
      <c r="G495" s="218">
        <f t="shared" si="6"/>
        <v>98.85714285714286</v>
      </c>
    </row>
    <row r="496" spans="1:7" ht="30">
      <c r="A496" s="30"/>
      <c r="B496" s="30"/>
      <c r="C496" s="152" t="s">
        <v>289</v>
      </c>
      <c r="D496" s="17" t="s">
        <v>229</v>
      </c>
      <c r="E496" s="227">
        <v>732</v>
      </c>
      <c r="F496" s="217">
        <v>689</v>
      </c>
      <c r="G496" s="218">
        <f t="shared" si="6"/>
        <v>94.12568306010928</v>
      </c>
    </row>
    <row r="497" spans="1:7" ht="15">
      <c r="A497" s="30"/>
      <c r="B497" s="30"/>
      <c r="C497" s="152" t="s">
        <v>128</v>
      </c>
      <c r="D497" s="17" t="s">
        <v>115</v>
      </c>
      <c r="E497" s="227">
        <v>15000</v>
      </c>
      <c r="F497" s="217">
        <v>14489.4</v>
      </c>
      <c r="G497" s="218">
        <f t="shared" si="6"/>
        <v>96.59599999999999</v>
      </c>
    </row>
    <row r="498" spans="1:7" ht="20.25" customHeight="1">
      <c r="A498" s="137">
        <v>926</v>
      </c>
      <c r="B498" s="139"/>
      <c r="C498" s="161"/>
      <c r="D498" s="68" t="s">
        <v>383</v>
      </c>
      <c r="E498" s="212">
        <f>SUM(E504,E499,)</f>
        <v>1528362</v>
      </c>
      <c r="F498" s="260">
        <f>SUM(F499,F504,)</f>
        <v>1528138.72</v>
      </c>
      <c r="G498" s="261">
        <f t="shared" si="6"/>
        <v>99.98539089561243</v>
      </c>
    </row>
    <row r="499" spans="1:7" ht="20.25" customHeight="1">
      <c r="A499" s="259"/>
      <c r="B499" s="175" t="s">
        <v>350</v>
      </c>
      <c r="C499" s="169"/>
      <c r="D499" s="167" t="s">
        <v>351</v>
      </c>
      <c r="E499" s="231">
        <f>SUM(E500:E503)</f>
        <v>1448362</v>
      </c>
      <c r="F499" s="231">
        <f>SUM(F500:F503)</f>
        <v>1448143.21</v>
      </c>
      <c r="G499" s="220">
        <f t="shared" si="6"/>
        <v>99.9848939698777</v>
      </c>
    </row>
    <row r="500" spans="1:7" ht="20.25" customHeight="1">
      <c r="A500" s="257"/>
      <c r="B500" s="258"/>
      <c r="C500" s="154" t="s">
        <v>131</v>
      </c>
      <c r="D500" s="130" t="s">
        <v>132</v>
      </c>
      <c r="E500" s="221">
        <v>8228</v>
      </c>
      <c r="F500" s="218">
        <v>8146.09</v>
      </c>
      <c r="G500" s="218">
        <f t="shared" si="6"/>
        <v>99.00449684005834</v>
      </c>
    </row>
    <row r="501" spans="1:7" ht="20.25" customHeight="1">
      <c r="A501" s="257"/>
      <c r="B501" s="258"/>
      <c r="C501" s="154" t="s">
        <v>286</v>
      </c>
      <c r="D501" s="130" t="s">
        <v>111</v>
      </c>
      <c r="E501" s="221">
        <v>100</v>
      </c>
      <c r="F501" s="218">
        <v>58.11</v>
      </c>
      <c r="G501" s="218">
        <f t="shared" si="6"/>
        <v>58.10999999999999</v>
      </c>
    </row>
    <row r="502" spans="1:7" ht="20.25" customHeight="1">
      <c r="A502" s="257"/>
      <c r="B502" s="258"/>
      <c r="C502" s="154" t="s">
        <v>130</v>
      </c>
      <c r="D502" s="130" t="s">
        <v>127</v>
      </c>
      <c r="E502" s="221">
        <v>8200</v>
      </c>
      <c r="F502" s="218">
        <v>8160.12</v>
      </c>
      <c r="G502" s="218">
        <f t="shared" si="6"/>
        <v>99.51365853658537</v>
      </c>
    </row>
    <row r="503" spans="1:7" ht="20.25" customHeight="1">
      <c r="A503" s="204"/>
      <c r="B503" s="131"/>
      <c r="C503" s="154" t="s">
        <v>128</v>
      </c>
      <c r="D503" s="130" t="s">
        <v>115</v>
      </c>
      <c r="E503" s="221">
        <v>1431834</v>
      </c>
      <c r="F503" s="218">
        <v>1431778.89</v>
      </c>
      <c r="G503" s="218">
        <f t="shared" si="6"/>
        <v>99.99615109014033</v>
      </c>
    </row>
    <row r="504" spans="1:7" ht="18" customHeight="1">
      <c r="A504" s="16"/>
      <c r="B504" s="157" t="s">
        <v>321</v>
      </c>
      <c r="C504" s="160"/>
      <c r="D504" s="158" t="s">
        <v>186</v>
      </c>
      <c r="E504" s="232">
        <f>SUM(E505)</f>
        <v>80000</v>
      </c>
      <c r="F504" s="220">
        <f>SUM(F505)</f>
        <v>79995.51</v>
      </c>
      <c r="G504" s="220">
        <f t="shared" si="6"/>
        <v>99.99438749999999</v>
      </c>
    </row>
    <row r="505" spans="1:7" ht="45.75" customHeight="1">
      <c r="A505" s="6"/>
      <c r="B505" s="6"/>
      <c r="C505" s="150">
        <v>2820</v>
      </c>
      <c r="D505" s="3" t="s">
        <v>133</v>
      </c>
      <c r="E505" s="239">
        <v>80000</v>
      </c>
      <c r="F505" s="217">
        <v>79995.51</v>
      </c>
      <c r="G505" s="218">
        <f t="shared" si="6"/>
        <v>99.99438749999999</v>
      </c>
    </row>
    <row r="506" spans="1:7" ht="19.5" customHeight="1">
      <c r="A506" s="340" t="s">
        <v>83</v>
      </c>
      <c r="B506" s="340"/>
      <c r="C506" s="340"/>
      <c r="D506" s="340"/>
      <c r="E506" s="250">
        <f>SUM(E6,E16,E48,E75,E94,E100,E144,E157,E174,E181,E185,E193,E317,E334,E434,E438,E470,E498,E69)</f>
        <v>22441951.259999998</v>
      </c>
      <c r="F506" s="250">
        <f>SUM(F6,F16,F48,F75,F94,F100,F144,F157,F174,F181,F185,F193,F317,F334,F434,F438,F470,F498,F69)</f>
        <v>22138351.649999995</v>
      </c>
      <c r="G506" s="251">
        <f t="shared" si="6"/>
        <v>98.6471781955024</v>
      </c>
    </row>
    <row r="507" spans="1:5" ht="12.75" customHeight="1">
      <c r="A507" s="339"/>
      <c r="B507" s="339"/>
      <c r="C507" s="328"/>
      <c r="D507" s="328"/>
      <c r="E507" s="18"/>
    </row>
    <row r="508" ht="12.75">
      <c r="E508" s="18"/>
    </row>
  </sheetData>
  <sheetProtection/>
  <mergeCells count="9">
    <mergeCell ref="A507:D507"/>
    <mergeCell ref="A506:D506"/>
    <mergeCell ref="A176:A178"/>
    <mergeCell ref="A159:A173"/>
    <mergeCell ref="A2:E2"/>
    <mergeCell ref="A102:A107"/>
    <mergeCell ref="A114:A130"/>
    <mergeCell ref="A109:A111"/>
    <mergeCell ref="A326:A331"/>
  </mergeCells>
  <printOptions/>
  <pageMargins left="0.75" right="0.75" top="0.75" bottom="1" header="0.38" footer="0.5"/>
  <pageSetup firstPageNumber="1" useFirstPageNumber="1" horizontalDpi="600" verticalDpi="600" orientation="portrait" paperSize="9" scale="70" r:id="rId1"/>
  <headerFooter alignWithMargins="0">
    <oddHeader>&amp;RZałącznik Nr 2</oddHeader>
    <oddFooter>&amp;CStrona &amp;P</oddFooter>
  </headerFooter>
  <rowBreaks count="11" manualBreakCount="11">
    <brk id="47" max="6" man="1"/>
    <brk id="99" max="6" man="1"/>
    <brk id="143" max="6" man="1"/>
    <brk id="180" max="6" man="1"/>
    <brk id="213" max="6" man="1"/>
    <brk id="263" max="6" man="1"/>
    <brk id="316" max="6" man="1"/>
    <brk id="368" max="6" man="1"/>
    <brk id="390" max="6" man="1"/>
    <brk id="437" max="6" man="1"/>
    <brk id="46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49">
      <selection activeCell="D2" sqref="D2"/>
    </sheetView>
  </sheetViews>
  <sheetFormatPr defaultColWidth="9.00390625" defaultRowHeight="12.75"/>
  <cols>
    <col min="1" max="2" width="6.875" style="0" customWidth="1"/>
    <col min="3" max="3" width="44.25390625" style="0" customWidth="1"/>
    <col min="4" max="4" width="15.00390625" style="0" customWidth="1"/>
    <col min="5" max="5" width="14.125" style="0" customWidth="1"/>
    <col min="6" max="6" width="13.375" style="0" customWidth="1"/>
  </cols>
  <sheetData>
    <row r="1" spans="1:6" ht="55.5" customHeight="1">
      <c r="A1" s="90"/>
      <c r="B1" s="73"/>
      <c r="C1" s="73"/>
      <c r="D1" s="327" t="s">
        <v>270</v>
      </c>
      <c r="E1" s="328"/>
      <c r="F1" s="328"/>
    </row>
    <row r="2" spans="1:6" ht="15">
      <c r="A2" s="90"/>
      <c r="B2" s="89"/>
      <c r="C2" s="89"/>
      <c r="D2" s="89"/>
      <c r="E2" s="89"/>
      <c r="F2" s="89"/>
    </row>
    <row r="3" spans="1:6" ht="15">
      <c r="A3" s="331" t="s">
        <v>244</v>
      </c>
      <c r="B3" s="358"/>
      <c r="C3" s="358"/>
      <c r="D3" s="358"/>
      <c r="E3" s="358"/>
      <c r="F3" s="89"/>
    </row>
    <row r="4" spans="1:6" ht="15">
      <c r="A4" s="331" t="s">
        <v>245</v>
      </c>
      <c r="B4" s="358"/>
      <c r="C4" s="358"/>
      <c r="D4" s="358"/>
      <c r="E4" s="358"/>
      <c r="F4" s="89"/>
    </row>
    <row r="5" spans="1:6" ht="15">
      <c r="A5" s="331" t="s">
        <v>246</v>
      </c>
      <c r="B5" s="358"/>
      <c r="C5" s="358"/>
      <c r="D5" s="358"/>
      <c r="E5" s="358"/>
      <c r="F5" s="89"/>
    </row>
    <row r="6" spans="1:6" ht="15">
      <c r="A6" s="91"/>
      <c r="B6" s="89"/>
      <c r="C6" s="89"/>
      <c r="D6" s="89"/>
      <c r="E6" s="89"/>
      <c r="F6" s="89"/>
    </row>
    <row r="7" spans="1:6" ht="15">
      <c r="A7" s="26" t="s">
        <v>247</v>
      </c>
      <c r="B7" s="359" t="s">
        <v>248</v>
      </c>
      <c r="C7" s="359" t="s">
        <v>249</v>
      </c>
      <c r="D7" s="360" t="s">
        <v>250</v>
      </c>
      <c r="E7" s="360" t="s">
        <v>251</v>
      </c>
      <c r="F7" s="342" t="s">
        <v>202</v>
      </c>
    </row>
    <row r="8" spans="1:6" ht="15">
      <c r="A8" s="26" t="s">
        <v>252</v>
      </c>
      <c r="B8" s="359"/>
      <c r="C8" s="359"/>
      <c r="D8" s="361"/>
      <c r="E8" s="360"/>
      <c r="F8" s="343"/>
    </row>
    <row r="9" spans="1:6" ht="15">
      <c r="A9" s="28">
        <v>750</v>
      </c>
      <c r="B9" s="36"/>
      <c r="C9" s="28" t="s">
        <v>23</v>
      </c>
      <c r="D9" s="116">
        <f>D10</f>
        <v>81800</v>
      </c>
      <c r="E9" s="116">
        <f>E10</f>
        <v>81800</v>
      </c>
      <c r="F9" s="54" t="s">
        <v>203</v>
      </c>
    </row>
    <row r="10" spans="1:6" ht="15">
      <c r="A10" s="96">
        <v>75011</v>
      </c>
      <c r="B10" s="97"/>
      <c r="C10" s="97" t="s">
        <v>24</v>
      </c>
      <c r="D10" s="98">
        <f>D11</f>
        <v>81800</v>
      </c>
      <c r="E10" s="98">
        <f>E12</f>
        <v>81800</v>
      </c>
      <c r="F10" s="98"/>
    </row>
    <row r="11" spans="1:6" ht="60">
      <c r="A11" s="71"/>
      <c r="B11" s="99">
        <v>2010</v>
      </c>
      <c r="C11" s="99" t="s">
        <v>25</v>
      </c>
      <c r="D11" s="25">
        <v>81800</v>
      </c>
      <c r="E11" s="25"/>
      <c r="F11" s="25"/>
    </row>
    <row r="12" spans="1:6" ht="15">
      <c r="A12" s="71"/>
      <c r="B12" s="6">
        <v>4010</v>
      </c>
      <c r="C12" s="3" t="s">
        <v>107</v>
      </c>
      <c r="D12" s="100"/>
      <c r="E12" s="25">
        <v>81800</v>
      </c>
      <c r="F12" s="25"/>
    </row>
    <row r="13" spans="1:6" ht="57">
      <c r="A13" s="92">
        <v>751</v>
      </c>
      <c r="B13" s="93"/>
      <c r="C13" s="94" t="s">
        <v>29</v>
      </c>
      <c r="D13" s="95">
        <f>D14</f>
        <v>1330</v>
      </c>
      <c r="E13" s="95">
        <f>E14</f>
        <v>1330</v>
      </c>
      <c r="F13" s="54" t="s">
        <v>203</v>
      </c>
    </row>
    <row r="14" spans="1:6" ht="30">
      <c r="A14" s="96">
        <v>75101</v>
      </c>
      <c r="B14" s="97"/>
      <c r="C14" s="97" t="s">
        <v>30</v>
      </c>
      <c r="D14" s="98">
        <f>D15</f>
        <v>1330</v>
      </c>
      <c r="E14" s="98">
        <f>E16+E17+E18+E19</f>
        <v>1330</v>
      </c>
      <c r="F14" s="98"/>
    </row>
    <row r="15" spans="1:6" ht="60">
      <c r="A15" s="71"/>
      <c r="B15" s="99">
        <v>2010</v>
      </c>
      <c r="C15" s="99" t="s">
        <v>25</v>
      </c>
      <c r="D15" s="25">
        <v>1330</v>
      </c>
      <c r="E15" s="25"/>
      <c r="F15" s="25"/>
    </row>
    <row r="16" spans="1:6" ht="15">
      <c r="A16" s="71"/>
      <c r="B16" s="6" t="s">
        <v>169</v>
      </c>
      <c r="C16" s="3" t="s">
        <v>170</v>
      </c>
      <c r="D16" s="48"/>
      <c r="E16" s="48">
        <v>585</v>
      </c>
      <c r="F16" s="25"/>
    </row>
    <row r="17" spans="1:6" ht="15">
      <c r="A17" s="71"/>
      <c r="B17" s="6">
        <v>4110</v>
      </c>
      <c r="C17" s="3" t="s">
        <v>109</v>
      </c>
      <c r="D17" s="48"/>
      <c r="E17" s="48">
        <v>100</v>
      </c>
      <c r="F17" s="25"/>
    </row>
    <row r="18" spans="1:6" ht="15">
      <c r="A18" s="71"/>
      <c r="B18" s="6">
        <v>4120</v>
      </c>
      <c r="C18" s="3" t="s">
        <v>168</v>
      </c>
      <c r="D18" s="48"/>
      <c r="E18" s="48">
        <v>15</v>
      </c>
      <c r="F18" s="25"/>
    </row>
    <row r="19" spans="1:6" ht="15">
      <c r="A19" s="71"/>
      <c r="B19" s="6">
        <v>4210</v>
      </c>
      <c r="C19" s="3" t="s">
        <v>104</v>
      </c>
      <c r="D19" s="48"/>
      <c r="E19" s="48">
        <v>630</v>
      </c>
      <c r="F19" s="25"/>
    </row>
    <row r="20" spans="1:6" ht="14.25">
      <c r="A20" s="101" t="s">
        <v>161</v>
      </c>
      <c r="B20" s="102"/>
      <c r="C20" s="103" t="s">
        <v>162</v>
      </c>
      <c r="D20" s="104">
        <f>SUM(D21)</f>
        <v>200</v>
      </c>
      <c r="E20" s="104">
        <f>SUM(E21)</f>
        <v>200</v>
      </c>
      <c r="F20" s="54" t="s">
        <v>203</v>
      </c>
    </row>
    <row r="21" spans="1:6" ht="15">
      <c r="A21" s="105" t="s">
        <v>163</v>
      </c>
      <c r="B21" s="106"/>
      <c r="C21" s="107" t="s">
        <v>164</v>
      </c>
      <c r="D21" s="108">
        <f>SUM(D22)</f>
        <v>200</v>
      </c>
      <c r="E21" s="108">
        <f>E23</f>
        <v>200</v>
      </c>
      <c r="F21" s="98"/>
    </row>
    <row r="22" spans="1:6" ht="60">
      <c r="A22" s="348"/>
      <c r="B22" s="109">
        <v>2010</v>
      </c>
      <c r="C22" s="110" t="s">
        <v>25</v>
      </c>
      <c r="D22" s="111">
        <v>200</v>
      </c>
      <c r="E22" s="25"/>
      <c r="F22" s="25"/>
    </row>
    <row r="23" spans="1:6" ht="15">
      <c r="A23" s="349"/>
      <c r="B23" s="6" t="s">
        <v>130</v>
      </c>
      <c r="C23" s="3" t="s">
        <v>112</v>
      </c>
      <c r="D23" s="100"/>
      <c r="E23" s="25">
        <v>200</v>
      </c>
      <c r="F23" s="25"/>
    </row>
    <row r="24" spans="1:6" ht="28.5">
      <c r="A24" s="92">
        <v>754</v>
      </c>
      <c r="B24" s="93"/>
      <c r="C24" s="94" t="s">
        <v>31</v>
      </c>
      <c r="D24" s="95">
        <f>D25</f>
        <v>250</v>
      </c>
      <c r="E24" s="95">
        <f>E25</f>
        <v>250</v>
      </c>
      <c r="F24" s="54" t="s">
        <v>203</v>
      </c>
    </row>
    <row r="25" spans="1:6" ht="15">
      <c r="A25" s="96">
        <v>75414</v>
      </c>
      <c r="B25" s="97"/>
      <c r="C25" s="97" t="s">
        <v>32</v>
      </c>
      <c r="D25" s="98">
        <f>D26</f>
        <v>250</v>
      </c>
      <c r="E25" s="98">
        <f>E27</f>
        <v>250</v>
      </c>
      <c r="F25" s="98"/>
    </row>
    <row r="26" spans="1:6" ht="60">
      <c r="A26" s="350"/>
      <c r="B26" s="99">
        <v>2010</v>
      </c>
      <c r="C26" s="99" t="s">
        <v>25</v>
      </c>
      <c r="D26" s="100">
        <v>250</v>
      </c>
      <c r="E26" s="100"/>
      <c r="F26" s="25"/>
    </row>
    <row r="27" spans="1:6" ht="15">
      <c r="A27" s="351"/>
      <c r="B27" s="6">
        <v>4210</v>
      </c>
      <c r="C27" s="3" t="s">
        <v>104</v>
      </c>
      <c r="D27" s="100"/>
      <c r="E27" s="100">
        <v>250</v>
      </c>
      <c r="F27" s="25"/>
    </row>
    <row r="28" spans="1:6" ht="33" customHeight="1">
      <c r="A28" s="92">
        <v>852</v>
      </c>
      <c r="B28" s="93"/>
      <c r="C28" s="94" t="s">
        <v>253</v>
      </c>
      <c r="D28" s="95">
        <f>D29+D44+D47</f>
        <v>4817040</v>
      </c>
      <c r="E28" s="95">
        <f>E29+E44+E47</f>
        <v>4817040</v>
      </c>
      <c r="F28" s="54" t="s">
        <v>226</v>
      </c>
    </row>
    <row r="29" spans="1:6" ht="45">
      <c r="A29" s="96">
        <v>85212</v>
      </c>
      <c r="B29" s="97"/>
      <c r="C29" s="22" t="s">
        <v>187</v>
      </c>
      <c r="D29" s="98">
        <f>D30</f>
        <v>4735630</v>
      </c>
      <c r="E29" s="98">
        <f>E31+E32+E33+E34+E37+E38+E39+E40+E41+E42+E43</f>
        <v>4735630</v>
      </c>
      <c r="F29" s="98"/>
    </row>
    <row r="30" spans="1:6" ht="60">
      <c r="A30" s="352"/>
      <c r="B30" s="99">
        <v>2010</v>
      </c>
      <c r="C30" s="99" t="s">
        <v>25</v>
      </c>
      <c r="D30" s="112">
        <v>4735630</v>
      </c>
      <c r="E30" s="113"/>
      <c r="F30" s="25"/>
    </row>
    <row r="31" spans="1:6" ht="15">
      <c r="A31" s="353"/>
      <c r="B31" s="85">
        <v>3110</v>
      </c>
      <c r="C31" s="49" t="s">
        <v>173</v>
      </c>
      <c r="D31" s="50"/>
      <c r="E31" s="50">
        <v>4559735</v>
      </c>
      <c r="F31" s="25"/>
    </row>
    <row r="32" spans="1:6" ht="15">
      <c r="A32" s="353"/>
      <c r="B32" s="85">
        <v>4010</v>
      </c>
      <c r="C32" s="49" t="s">
        <v>107</v>
      </c>
      <c r="D32" s="50"/>
      <c r="E32" s="50">
        <f>54928+395</f>
        <v>55323</v>
      </c>
      <c r="F32" s="25"/>
    </row>
    <row r="33" spans="1:6" ht="15">
      <c r="A33" s="354"/>
      <c r="B33" s="86">
        <v>4040</v>
      </c>
      <c r="C33" s="49" t="s">
        <v>108</v>
      </c>
      <c r="D33" s="50"/>
      <c r="E33" s="50">
        <f>3410-395</f>
        <v>3015</v>
      </c>
      <c r="F33" s="25"/>
    </row>
    <row r="34" spans="1:6" ht="15">
      <c r="A34" s="72"/>
      <c r="B34" s="85">
        <v>4110</v>
      </c>
      <c r="C34" s="49" t="s">
        <v>109</v>
      </c>
      <c r="D34" s="51"/>
      <c r="E34" s="51">
        <f>E35+E36</f>
        <v>44461</v>
      </c>
      <c r="F34" s="25"/>
    </row>
    <row r="35" spans="1:6" ht="15">
      <c r="A35" s="72"/>
      <c r="B35" s="356"/>
      <c r="C35" s="49" t="s">
        <v>174</v>
      </c>
      <c r="D35" s="50"/>
      <c r="E35" s="50">
        <v>10635</v>
      </c>
      <c r="F35" s="25"/>
    </row>
    <row r="36" spans="1:6" ht="15">
      <c r="A36" s="72"/>
      <c r="B36" s="357"/>
      <c r="C36" s="49" t="s">
        <v>175</v>
      </c>
      <c r="D36" s="50"/>
      <c r="E36" s="50">
        <v>33826</v>
      </c>
      <c r="F36" s="25"/>
    </row>
    <row r="37" spans="1:6" ht="15">
      <c r="A37" s="72"/>
      <c r="B37" s="85">
        <v>4120</v>
      </c>
      <c r="C37" s="49" t="s">
        <v>110</v>
      </c>
      <c r="D37" s="50"/>
      <c r="E37" s="50">
        <v>1346</v>
      </c>
      <c r="F37" s="25"/>
    </row>
    <row r="38" spans="1:6" ht="15">
      <c r="A38" s="72"/>
      <c r="B38" s="87">
        <v>4210</v>
      </c>
      <c r="C38" s="31" t="s">
        <v>104</v>
      </c>
      <c r="D38" s="50"/>
      <c r="E38" s="50">
        <v>38840</v>
      </c>
      <c r="F38" s="25"/>
    </row>
    <row r="39" spans="1:6" ht="15">
      <c r="A39" s="72"/>
      <c r="B39" s="79">
        <v>4280</v>
      </c>
      <c r="C39" s="80" t="s">
        <v>238</v>
      </c>
      <c r="D39" s="50"/>
      <c r="E39" s="50">
        <v>200</v>
      </c>
      <c r="F39" s="25"/>
    </row>
    <row r="40" spans="1:6" ht="15">
      <c r="A40" s="72"/>
      <c r="B40" s="87">
        <v>4300</v>
      </c>
      <c r="C40" s="31" t="s">
        <v>116</v>
      </c>
      <c r="D40" s="50"/>
      <c r="E40" s="50">
        <v>29200</v>
      </c>
      <c r="F40" s="25"/>
    </row>
    <row r="41" spans="1:6" ht="15">
      <c r="A41" s="72"/>
      <c r="B41" s="78">
        <v>4410</v>
      </c>
      <c r="C41" s="31" t="s">
        <v>113</v>
      </c>
      <c r="D41" s="50"/>
      <c r="E41" s="50">
        <v>510</v>
      </c>
      <c r="F41" s="25"/>
    </row>
    <row r="42" spans="1:6" ht="15">
      <c r="A42" s="72"/>
      <c r="B42" s="86">
        <v>4440</v>
      </c>
      <c r="C42" s="49" t="s">
        <v>114</v>
      </c>
      <c r="D42" s="50"/>
      <c r="E42" s="50">
        <v>2400</v>
      </c>
      <c r="F42" s="25"/>
    </row>
    <row r="43" spans="1:6" ht="30">
      <c r="A43" s="72"/>
      <c r="B43" s="77">
        <v>4700</v>
      </c>
      <c r="C43" s="76" t="s">
        <v>231</v>
      </c>
      <c r="D43" s="50"/>
      <c r="E43" s="50">
        <v>600</v>
      </c>
      <c r="F43" s="25"/>
    </row>
    <row r="44" spans="1:6" ht="60">
      <c r="A44" s="96">
        <v>85213</v>
      </c>
      <c r="B44" s="97"/>
      <c r="C44" s="97" t="s">
        <v>151</v>
      </c>
      <c r="D44" s="98">
        <f>D45</f>
        <v>8730</v>
      </c>
      <c r="E44" s="98">
        <f>E46</f>
        <v>8730</v>
      </c>
      <c r="F44" s="98"/>
    </row>
    <row r="45" spans="1:6" ht="60">
      <c r="A45" s="350"/>
      <c r="B45" s="99">
        <v>2010</v>
      </c>
      <c r="C45" s="99" t="s">
        <v>25</v>
      </c>
      <c r="D45" s="25">
        <v>8730</v>
      </c>
      <c r="E45" s="25"/>
      <c r="F45" s="25"/>
    </row>
    <row r="46" spans="1:6" ht="15">
      <c r="A46" s="355"/>
      <c r="B46" s="88">
        <v>4130</v>
      </c>
      <c r="C46" s="49" t="s">
        <v>176</v>
      </c>
      <c r="D46" s="100"/>
      <c r="E46" s="25">
        <v>8730</v>
      </c>
      <c r="F46" s="25"/>
    </row>
    <row r="47" spans="1:6" ht="30">
      <c r="A47" s="27">
        <v>85214</v>
      </c>
      <c r="B47" s="97"/>
      <c r="C47" s="107" t="s">
        <v>167</v>
      </c>
      <c r="D47" s="98">
        <f>D48</f>
        <v>72680</v>
      </c>
      <c r="E47" s="98">
        <f>E49</f>
        <v>72680</v>
      </c>
      <c r="F47" s="98"/>
    </row>
    <row r="48" spans="1:6" ht="60">
      <c r="A48" s="350"/>
      <c r="B48" s="99">
        <v>2010</v>
      </c>
      <c r="C48" s="99" t="s">
        <v>25</v>
      </c>
      <c r="D48" s="25">
        <v>72680</v>
      </c>
      <c r="E48" s="25"/>
      <c r="F48" s="25"/>
    </row>
    <row r="49" spans="1:6" ht="15">
      <c r="A49" s="355"/>
      <c r="B49" s="99">
        <v>3110</v>
      </c>
      <c r="C49" s="49" t="s">
        <v>173</v>
      </c>
      <c r="D49" s="100"/>
      <c r="E49" s="25">
        <v>72680</v>
      </c>
      <c r="F49" s="25"/>
    </row>
    <row r="50" spans="1:6" ht="15">
      <c r="A50" s="344" t="s">
        <v>254</v>
      </c>
      <c r="B50" s="345"/>
      <c r="C50" s="346"/>
      <c r="D50" s="114">
        <f>D28+D24+D20+D13+D9</f>
        <v>4900620</v>
      </c>
      <c r="E50" s="114">
        <f>E9+E13+E20+E24+E28</f>
        <v>4900620</v>
      </c>
      <c r="F50" s="25"/>
    </row>
    <row r="51" spans="1:6" ht="15">
      <c r="A51" s="90"/>
      <c r="B51" s="89"/>
      <c r="C51" s="89"/>
      <c r="D51" s="89"/>
      <c r="E51" s="89"/>
      <c r="F51" s="89"/>
    </row>
    <row r="52" spans="1:6" ht="15">
      <c r="A52" s="90"/>
      <c r="B52" s="89"/>
      <c r="C52" s="89"/>
      <c r="D52" s="89"/>
      <c r="E52" s="89"/>
      <c r="F52" s="89"/>
    </row>
    <row r="53" spans="1:6" ht="15">
      <c r="A53" s="90"/>
      <c r="B53" s="89"/>
      <c r="C53" s="89"/>
      <c r="D53" s="89"/>
      <c r="E53" s="89"/>
      <c r="F53" s="89"/>
    </row>
    <row r="54" spans="1:6" ht="15">
      <c r="A54" s="331" t="s">
        <v>267</v>
      </c>
      <c r="B54" s="347"/>
      <c r="C54" s="347"/>
      <c r="D54" s="347"/>
      <c r="E54" s="347"/>
      <c r="F54" s="347"/>
    </row>
    <row r="55" spans="1:6" ht="15">
      <c r="A55" s="331" t="s">
        <v>255</v>
      </c>
      <c r="B55" s="347"/>
      <c r="C55" s="347"/>
      <c r="D55" s="347"/>
      <c r="E55" s="347"/>
      <c r="F55" s="347"/>
    </row>
    <row r="56" spans="1:6" ht="15">
      <c r="A56" s="53"/>
      <c r="B56" s="89"/>
      <c r="C56" s="89"/>
      <c r="D56" s="89"/>
      <c r="E56" s="89"/>
      <c r="F56" s="89"/>
    </row>
    <row r="57" spans="1:6" ht="30">
      <c r="A57" s="20" t="s">
        <v>0</v>
      </c>
      <c r="B57" s="24" t="s">
        <v>1</v>
      </c>
      <c r="C57" s="24" t="s">
        <v>2</v>
      </c>
      <c r="D57" s="24" t="s">
        <v>256</v>
      </c>
      <c r="E57" s="117" t="s">
        <v>202</v>
      </c>
      <c r="F57" s="89"/>
    </row>
    <row r="58" spans="1:6" ht="15">
      <c r="A58" s="92">
        <v>750</v>
      </c>
      <c r="B58" s="93"/>
      <c r="C58" s="94" t="s">
        <v>23</v>
      </c>
      <c r="D58" s="95">
        <f>D59</f>
        <v>48731</v>
      </c>
      <c r="E58" s="54" t="s">
        <v>203</v>
      </c>
      <c r="F58" s="89"/>
    </row>
    <row r="59" spans="1:6" ht="15">
      <c r="A59" s="96">
        <v>75011</v>
      </c>
      <c r="B59" s="97"/>
      <c r="C59" s="97" t="s">
        <v>24</v>
      </c>
      <c r="D59" s="98">
        <f>D60</f>
        <v>48731</v>
      </c>
      <c r="E59" s="98"/>
      <c r="F59" s="89"/>
    </row>
    <row r="60" spans="1:6" ht="15">
      <c r="A60" s="71"/>
      <c r="B60" s="115" t="s">
        <v>27</v>
      </c>
      <c r="C60" s="110" t="s">
        <v>28</v>
      </c>
      <c r="D60" s="25">
        <v>48731</v>
      </c>
      <c r="E60" s="25"/>
      <c r="F60" s="89"/>
    </row>
  </sheetData>
  <sheetProtection/>
  <mergeCells count="18">
    <mergeCell ref="D1:F1"/>
    <mergeCell ref="B35:B36"/>
    <mergeCell ref="A48:A49"/>
    <mergeCell ref="A4:E4"/>
    <mergeCell ref="A5:E5"/>
    <mergeCell ref="B7:B8"/>
    <mergeCell ref="C7:C8"/>
    <mergeCell ref="D7:D8"/>
    <mergeCell ref="E7:E8"/>
    <mergeCell ref="A3:E3"/>
    <mergeCell ref="F7:F8"/>
    <mergeCell ref="A50:C50"/>
    <mergeCell ref="A54:F54"/>
    <mergeCell ref="A55:F55"/>
    <mergeCell ref="A22:A23"/>
    <mergeCell ref="A26:A27"/>
    <mergeCell ref="A30:A33"/>
    <mergeCell ref="A45:A46"/>
  </mergeCells>
  <printOptions/>
  <pageMargins left="0.75" right="0.75" top="1" bottom="1" header="0.5" footer="0.5"/>
  <pageSetup firstPageNumber="35" useFirstPageNumber="1" horizontalDpi="600" verticalDpi="600" orientation="portrait" paperSize="9" scale="86" r:id="rId1"/>
  <headerFooter alignWithMargins="0">
    <oddFooter>&amp;CStrona &amp;P&amp;Rukład wykonawczy 2007r.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6.375" style="0" customWidth="1"/>
    <col min="2" max="2" width="7.25390625" style="0" customWidth="1"/>
    <col min="3" max="3" width="45.00390625" style="0" customWidth="1"/>
    <col min="4" max="4" width="11.375" style="0" customWidth="1"/>
    <col min="5" max="5" width="12.125" style="0" customWidth="1"/>
    <col min="6" max="6" width="15.00390625" style="0" customWidth="1"/>
  </cols>
  <sheetData>
    <row r="1" spans="4:6" ht="65.25" customHeight="1">
      <c r="D1" s="327" t="s">
        <v>271</v>
      </c>
      <c r="E1" s="328"/>
      <c r="F1" s="328"/>
    </row>
    <row r="3" spans="1:5" ht="15">
      <c r="A3" s="367" t="s">
        <v>257</v>
      </c>
      <c r="B3" s="368"/>
      <c r="C3" s="368"/>
      <c r="D3" s="368"/>
      <c r="E3" s="368"/>
    </row>
    <row r="4" spans="1:5" ht="30.75" customHeight="1">
      <c r="A4" s="367" t="s">
        <v>258</v>
      </c>
      <c r="B4" s="368"/>
      <c r="C4" s="368"/>
      <c r="D4" s="368"/>
      <c r="E4" s="368"/>
    </row>
    <row r="5" spans="1:5" ht="15">
      <c r="A5" s="90"/>
      <c r="B5" s="89"/>
      <c r="C5" s="89"/>
      <c r="D5" s="89"/>
      <c r="E5" s="89"/>
    </row>
    <row r="6" spans="1:5" ht="15">
      <c r="A6" s="90"/>
      <c r="B6" s="89"/>
      <c r="C6" s="89"/>
      <c r="D6" s="89"/>
      <c r="E6" s="89"/>
    </row>
    <row r="7" spans="1:6" ht="15">
      <c r="A7" s="119" t="s">
        <v>247</v>
      </c>
      <c r="B7" s="369" t="s">
        <v>248</v>
      </c>
      <c r="C7" s="369" t="s">
        <v>259</v>
      </c>
      <c r="D7" s="120" t="s">
        <v>260</v>
      </c>
      <c r="E7" s="120" t="s">
        <v>261</v>
      </c>
      <c r="F7" s="365" t="s">
        <v>202</v>
      </c>
    </row>
    <row r="8" spans="1:6" ht="18.75" customHeight="1">
      <c r="A8" s="121" t="s">
        <v>262</v>
      </c>
      <c r="B8" s="370"/>
      <c r="C8" s="370"/>
      <c r="D8" s="122" t="s">
        <v>263</v>
      </c>
      <c r="E8" s="122" t="s">
        <v>264</v>
      </c>
      <c r="F8" s="366"/>
    </row>
    <row r="9" spans="1:6" ht="23.25" customHeight="1">
      <c r="A9" s="92">
        <v>852</v>
      </c>
      <c r="B9" s="93"/>
      <c r="C9" s="94" t="s">
        <v>72</v>
      </c>
      <c r="D9" s="95">
        <f>D10</f>
        <v>3000</v>
      </c>
      <c r="E9" s="95">
        <f>E10</f>
        <v>3000</v>
      </c>
      <c r="F9" s="54"/>
    </row>
    <row r="10" spans="1:6" ht="21.75" customHeight="1">
      <c r="A10" s="96">
        <v>85295</v>
      </c>
      <c r="B10" s="97"/>
      <c r="C10" s="97" t="s">
        <v>75</v>
      </c>
      <c r="D10" s="98">
        <f>D11</f>
        <v>3000</v>
      </c>
      <c r="E10" s="98">
        <f>E12</f>
        <v>3000</v>
      </c>
      <c r="F10" s="98"/>
    </row>
    <row r="11" spans="1:6" ht="65.25" customHeight="1">
      <c r="A11" s="71"/>
      <c r="B11" s="99">
        <v>2310</v>
      </c>
      <c r="C11" s="99" t="s">
        <v>265</v>
      </c>
      <c r="D11" s="25">
        <v>3000</v>
      </c>
      <c r="E11" s="100"/>
      <c r="F11" s="123" t="s">
        <v>203</v>
      </c>
    </row>
    <row r="12" spans="1:6" ht="34.5" customHeight="1">
      <c r="A12" s="71"/>
      <c r="B12" s="85">
        <v>3110</v>
      </c>
      <c r="C12" s="49" t="s">
        <v>173</v>
      </c>
      <c r="D12" s="100"/>
      <c r="E12" s="25">
        <v>3000</v>
      </c>
      <c r="F12" s="124" t="s">
        <v>226</v>
      </c>
    </row>
    <row r="13" spans="1:6" ht="15">
      <c r="A13" s="362" t="s">
        <v>266</v>
      </c>
      <c r="B13" s="363"/>
      <c r="C13" s="364"/>
      <c r="D13" s="118">
        <f>D9</f>
        <v>3000</v>
      </c>
      <c r="E13" s="118">
        <f>E9</f>
        <v>3000</v>
      </c>
      <c r="F13" s="25"/>
    </row>
  </sheetData>
  <sheetProtection/>
  <mergeCells count="7">
    <mergeCell ref="A13:C13"/>
    <mergeCell ref="D1:F1"/>
    <mergeCell ref="F7:F8"/>
    <mergeCell ref="A3:E3"/>
    <mergeCell ref="A4:E4"/>
    <mergeCell ref="B7:B8"/>
    <mergeCell ref="C7:C8"/>
  </mergeCells>
  <printOptions/>
  <pageMargins left="0.75" right="0.75" top="1" bottom="1" header="0.5" footer="0.5"/>
  <pageSetup firstPageNumber="37" useFirstPageNumber="1" horizontalDpi="600" verticalDpi="600" orientation="portrait" paperSize="9" scale="89" r:id="rId1"/>
  <headerFooter alignWithMargins="0">
    <oddFooter>&amp;CStrona &amp;P&amp;Rukład wykonawczy 2007r.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 Gminy Mokrsko;Skarbnik</dc:creator>
  <cp:keywords/>
  <dc:description/>
  <cp:lastModifiedBy>Administrator</cp:lastModifiedBy>
  <cp:lastPrinted>2012-03-21T13:07:36Z</cp:lastPrinted>
  <dcterms:created xsi:type="dcterms:W3CDTF">1997-02-26T13:46:56Z</dcterms:created>
  <dcterms:modified xsi:type="dcterms:W3CDTF">2012-04-05T08:03:56Z</dcterms:modified>
  <cp:category/>
  <cp:version/>
  <cp:contentType/>
  <cp:contentStatus/>
</cp:coreProperties>
</file>